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О_1.1.4 ОЛЯ\"/>
    </mc:Choice>
  </mc:AlternateContent>
  <xr:revisionPtr revIDLastSave="0" documentId="13_ncr:1_{BC8EEF2E-ABB9-461A-A177-186908208275}" xr6:coauthVersionLast="47" xr6:coauthVersionMax="47" xr10:uidLastSave="{00000000-0000-0000-0000-000000000000}"/>
  <bookViews>
    <workbookView xWindow="-120" yWindow="-120" windowWidth="29040" windowHeight="15840" tabRatio="792" xr2:uid="{00000000-000D-0000-FFFF-FFFF00000000}"/>
  </bookViews>
  <sheets>
    <sheet name="Сводка" sheetId="6" r:id="rId1"/>
    <sheet name="ССРСС " sheetId="7" r:id="rId2"/>
    <sheet name="Цена МАТ и ОБ по ТКП" sheetId="8" r:id="rId3"/>
    <sheet name="ИЦИ" sheetId="9" r:id="rId4"/>
    <sheet name="02-01-01 СМР ВЛИ" sheetId="2" r:id="rId5"/>
    <sheet name="02-01-02 СМР КСО" sheetId="4" r:id="rId6"/>
    <sheet name="09-01-01 ПНР ВЛИ" sheetId="1" r:id="rId7"/>
    <sheet name="09-01-02 ПНР КСО" sheetId="3" r:id="rId8"/>
    <sheet name="12-01-01ПИР" sheetId="5" r:id="rId9"/>
  </sheets>
  <externalReferences>
    <externalReference r:id="rId10"/>
  </externalReferences>
  <definedNames>
    <definedName name="_xlnm._FilterDatabase" localSheetId="3" hidden="1">ИЦИ!$A$3:$H$8</definedName>
    <definedName name="_xlnm.Print_Titles" localSheetId="4">'02-01-01 СМР ВЛИ'!$27:$27</definedName>
    <definedName name="_xlnm.Print_Titles" localSheetId="5">'02-01-02 СМР КСО'!$28:$28</definedName>
    <definedName name="_xlnm.Print_Titles" localSheetId="6">'09-01-01 ПНР ВЛИ'!$26:$26</definedName>
    <definedName name="_xlnm.Print_Titles" localSheetId="7">'09-01-02 ПНР КСО'!$26:$26</definedName>
    <definedName name="_xlnm.Print_Titles" localSheetId="8">'12-01-01ПИР'!$12:$12</definedName>
    <definedName name="_xlnm.Print_Titles" localSheetId="1">'ССРСС '!$24:$24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>[1]Таблица!$B$694:$B$697</definedName>
    <definedName name="_xlnm.Print_Area" localSheetId="4">'02-01-01 СМР ВЛИ'!$A$1:$P$108</definedName>
    <definedName name="_xlnm.Print_Area" localSheetId="5">'02-01-02 СМР КСО'!$A$1:$P$55</definedName>
    <definedName name="_xlnm.Print_Area" localSheetId="6">'09-01-01 ПНР ВЛИ'!$A$1:$P$44</definedName>
    <definedName name="_xlnm.Print_Area" localSheetId="7">'09-01-02 ПНР КСО'!$A$1:$P$49</definedName>
    <definedName name="_xlnm.Print_Area" localSheetId="8">'12-01-01ПИР'!$A$2:$E$23</definedName>
    <definedName name="_xlnm.Print_Area" localSheetId="1">'ССРСС 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9" l="1"/>
  <c r="D8" i="9"/>
  <c r="G8" i="9" s="1"/>
  <c r="D7" i="9"/>
  <c r="G7" i="9" s="1"/>
  <c r="I5" i="9"/>
  <c r="D5" i="9"/>
  <c r="G9" i="9"/>
  <c r="C26" i="6"/>
  <c r="C25" i="6"/>
  <c r="C21" i="6"/>
  <c r="G6" i="9" l="1"/>
  <c r="G5" i="9" l="1"/>
  <c r="H4" i="8"/>
  <c r="H5" i="8" s="1"/>
  <c r="E4" i="8"/>
  <c r="I13" i="6" l="1"/>
  <c r="K12" i="6"/>
  <c r="K9" i="6"/>
  <c r="H12" i="6"/>
  <c r="L12" i="6" s="1"/>
  <c r="H9" i="6"/>
  <c r="H23" i="6" s="1"/>
  <c r="J8" i="6"/>
  <c r="J15" i="6" s="1"/>
  <c r="K5" i="6"/>
  <c r="K6" i="6" s="1"/>
  <c r="J5" i="6"/>
  <c r="J6" i="6" s="1"/>
  <c r="I5" i="6"/>
  <c r="I6" i="6" s="1"/>
  <c r="H5" i="6"/>
  <c r="H6" i="6" s="1"/>
  <c r="J26" i="6"/>
  <c r="I26" i="6"/>
  <c r="I25" i="6"/>
  <c r="H25" i="6"/>
  <c r="K24" i="6"/>
  <c r="I24" i="6"/>
  <c r="H24" i="6"/>
  <c r="I23" i="6"/>
  <c r="I22" i="6"/>
  <c r="J19" i="6"/>
  <c r="I19" i="6"/>
  <c r="H19" i="6"/>
  <c r="I18" i="6"/>
  <c r="H18" i="6"/>
  <c r="I17" i="6"/>
  <c r="I16" i="6"/>
  <c r="K15" i="6"/>
  <c r="I15" i="6"/>
  <c r="H15" i="6"/>
  <c r="H13" i="6"/>
  <c r="K19" i="6"/>
  <c r="H26" i="6"/>
  <c r="K18" i="6"/>
  <c r="J18" i="6"/>
  <c r="K17" i="6"/>
  <c r="J24" i="6"/>
  <c r="H17" i="6"/>
  <c r="J16" i="6"/>
  <c r="H22" i="6"/>
  <c r="L18" i="6" l="1"/>
  <c r="I20" i="6"/>
  <c r="I29" i="6" s="1"/>
  <c r="K13" i="6"/>
  <c r="K23" i="6"/>
  <c r="H16" i="6"/>
  <c r="H20" i="6" s="1"/>
  <c r="H29" i="6" s="1"/>
  <c r="L24" i="6"/>
  <c r="I27" i="6"/>
  <c r="I30" i="6" s="1"/>
  <c r="H27" i="6"/>
  <c r="H30" i="6" s="1"/>
  <c r="L6" i="6"/>
  <c r="L19" i="6"/>
  <c r="J25" i="6"/>
  <c r="L5" i="6"/>
  <c r="L15" i="6"/>
  <c r="K16" i="6"/>
  <c r="J17" i="6"/>
  <c r="L17" i="6" s="1"/>
  <c r="J22" i="6"/>
  <c r="K25" i="6"/>
  <c r="L8" i="6"/>
  <c r="L9" i="6"/>
  <c r="L10" i="6"/>
  <c r="L11" i="6"/>
  <c r="J13" i="6"/>
  <c r="K22" i="6"/>
  <c r="J23" i="6"/>
  <c r="L23" i="6" s="1"/>
  <c r="K26" i="6"/>
  <c r="L26" i="6" s="1"/>
  <c r="L13" i="6" l="1"/>
  <c r="L16" i="6"/>
  <c r="K20" i="6"/>
  <c r="K29" i="6" s="1"/>
  <c r="L25" i="6"/>
  <c r="J27" i="6"/>
  <c r="J30" i="6" s="1"/>
  <c r="K27" i="6"/>
  <c r="K30" i="6" s="1"/>
  <c r="J20" i="6"/>
  <c r="J29" i="6" s="1"/>
  <c r="L22" i="6"/>
  <c r="L27" i="6" s="1"/>
  <c r="L20" i="6" l="1"/>
  <c r="L29" i="6"/>
  <c r="L30" i="6"/>
  <c r="C24" i="6"/>
  <c r="C23" i="6"/>
  <c r="C22" i="6"/>
  <c r="C20" i="6"/>
  <c r="C6" i="6" l="1"/>
  <c r="D26" i="6"/>
</calcChain>
</file>

<file path=xl/sharedStrings.xml><?xml version="1.0" encoding="utf-8"?>
<sst xmlns="http://schemas.openxmlformats.org/spreadsheetml/2006/main" count="1195" uniqueCount="468">
  <si>
    <t>СОГЛАСОВАНО:</t>
  </si>
  <si>
    <t>УТВЕРЖДАЮ:</t>
  </si>
  <si>
    <t/>
  </si>
  <si>
    <t>"____" ________________ 2025 года</t>
  </si>
  <si>
    <t>О_1.1.4 Реконструкция электрических сетей  0,4-10(6)кВ в Ленинском районе города Иркутска (ул.Мира, ул.Волгоградская, ул.Новаторов, ул.Гравийная, ул.Речная, ул.Шевченко)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- 1,4км, замена ячеек КСО- 10шт)</t>
  </si>
  <si>
    <t>(наименование стройки)</t>
  </si>
  <si>
    <t>ЛОКАЛЬНЫЙ РЕСУРСНЫЙ СМЕТНЫЙ РАСЧЕТ № 09-01-01</t>
  </si>
  <si>
    <t>(локальная смета)</t>
  </si>
  <si>
    <t xml:space="preserve">на ПНР ВЛИ-0,4, </t>
  </si>
  <si>
    <t>(наименование работ и затрат, наименование объекта)</t>
  </si>
  <si>
    <t>Основание:</t>
  </si>
  <si>
    <t>ведомость</t>
  </si>
  <si>
    <t>Сметная стоимость</t>
  </si>
  <si>
    <t>тыс.руб.</t>
  </si>
  <si>
    <t xml:space="preserve">   прочих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</si>
  <si>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</si>
  <si>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</si>
  <si>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</si>
  <si>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</si>
  <si>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ценах по состоянию на </t>
  </si>
  <si>
    <t>4 кв. 2024 г.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</si>
  <si>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</si>
  <si>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</si>
  <si>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</si>
  <si>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</si>
  <si>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</si>
  <si>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</si>
  <si>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</si>
  <si>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</si>
  <si>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</si>
  <si>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</si>
  <si>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Всего</t>
  </si>
  <si>
    <t>В том числе</t>
  </si>
  <si>
    <t>Осн.З/п</t>
  </si>
  <si>
    <t>Эк.Маш</t>
  </si>
  <si>
    <t>З/пМех</t>
  </si>
  <si>
    <t>Мат.</t>
  </si>
  <si>
    <t>Раздел 1. Пусконаладочные работы ВЛИ-0,4</t>
  </si>
  <si>
    <t>1</t>
  </si>
  <si>
    <t>ГЭСНп01-11-010-01</t>
  </si>
  <si>
    <t>Измерение сопротивления растеканию тока: заземлителя</t>
  </si>
  <si>
    <t>измерение</t>
  </si>
  <si>
    <t>2</t>
  </si>
  <si>
    <t>ГЭСНп01-11-011-01</t>
  </si>
  <si>
    <t>Проверка наличия цепи между заземлителями и заземленными элементами</t>
  </si>
  <si>
    <t>100 измерений</t>
  </si>
  <si>
    <t>3</t>
  </si>
  <si>
    <t>ГЭСНп01-11-013-01</t>
  </si>
  <si>
    <t>Замер полного сопротивления цепи "фаза-нуль"</t>
  </si>
  <si>
    <t>шт</t>
  </si>
  <si>
    <t>4</t>
  </si>
  <si>
    <t>ГЭСНп01-11-027-02</t>
  </si>
  <si>
    <t>Измерение токов утечки: ограничителя напряжения</t>
  </si>
  <si>
    <t>Итоги по смете:</t>
  </si>
  <si>
    <t xml:space="preserve">     Итого прямые затраты (справочно)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</si>
  <si>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</si>
  <si>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</si>
  <si>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</si>
  <si>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</si>
  <si>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</si>
  <si>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</si>
  <si>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</si>
  <si>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</si>
  <si>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</si>
  <si>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</si>
  <si>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справочно:</t>
  </si>
  <si>
    <t xml:space="preserve">          Затраты труда рабочих</t>
  </si>
  <si>
    <t xml:space="preserve">          ПНР "вхолостую"</t>
  </si>
  <si>
    <t xml:space="preserve">          ПНР "под нагрузкой"</t>
  </si>
  <si>
    <t>ЛОКАЛЬНЫЙ РЕСУРСНЫЙ СМЕТНЫЙ РАСЧЕТ № 02-01-01</t>
  </si>
  <si>
    <t xml:space="preserve">на СМР ВЛИ-0,4кВ, </t>
  </si>
  <si>
    <t xml:space="preserve">   строительных работ</t>
  </si>
  <si>
    <t xml:space="preserve">   монтажных работ</t>
  </si>
  <si>
    <t>4 кв. 2024г.</t>
  </si>
  <si>
    <t>Раздел 1. ВЛ-0,4кВ</t>
  </si>
  <si>
    <t>Развозка опор, материалов опор</t>
  </si>
  <si>
    <t>ГЭСН33-04-016-02</t>
  </si>
  <si>
    <t>Развозка конструкций и материалов опор ВЛ 0,38-10 кВ по трассе: одностоечных железобетонных опор</t>
  </si>
  <si>
    <t>ГЭСН33-04-016-05</t>
  </si>
  <si>
    <t>Развозка конструкций и материалов опор ВЛ 0,38-10 кВ по трассе: материалов оснастки одностоечных опор</t>
  </si>
  <si>
    <t>ГЭСН33-04-016-06</t>
  </si>
  <si>
    <t>Развозка конструкций и материалов опор ВЛ 0,38-10 кВ по трассе: материалов оснастки сложных опор</t>
  </si>
  <si>
    <t>Гидроизоляция опор</t>
  </si>
  <si>
    <t>ГЭСН08-01-003-07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</si>
  <si>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</si>
  <si>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</si>
  <si>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>5</t>
  </si>
  <si>
    <t>01.2.03.03-0112</t>
  </si>
  <si>
    <t>Мастика битумная антикоррозионная (МБРХ)</t>
  </si>
  <si>
    <t>т</t>
  </si>
  <si>
    <t>Установка опор</t>
  </si>
  <si>
    <t>6</t>
  </si>
  <si>
    <t>ГЭСН33-04-003-01</t>
  </si>
  <si>
    <t>Установка железобетонных опор ВЛ 0,38; 6-10 кВ с траверсами без приставок: одностоечных</t>
  </si>
  <si>
    <t>7</t>
  </si>
  <si>
    <t>05.1.02.07-0070</t>
  </si>
  <si>
    <t>Стойки опор железобетонные, объем до 0,5 м3, бетон В30, расход арматуры от 150 до 200 кг/м3</t>
  </si>
  <si>
    <t>м3</t>
  </si>
  <si>
    <t>8</t>
  </si>
  <si>
    <t>ГЭСН33-04-003-02</t>
  </si>
  <si>
    <t>Установка железобетонных опор ВЛ 0,38; 6-10 кВ с траверсами без приставок: одностоечных с одним подкосом</t>
  </si>
  <si>
    <t>9</t>
  </si>
  <si>
    <t>22.2.02.23-0161</t>
  </si>
  <si>
    <t>Узел крепления укоса У-1</t>
  </si>
  <si>
    <t>10</t>
  </si>
  <si>
    <t>11</t>
  </si>
  <si>
    <t>ГЭСН33-04-003-03</t>
  </si>
  <si>
    <t>Установка железобетонных опор ВЛ 0,38; 6-10 кВ с траверсами без приставок: одностоечных с двумя подкосами</t>
  </si>
  <si>
    <t>12</t>
  </si>
  <si>
    <t>13</t>
  </si>
  <si>
    <t>Подвеска проводов</t>
  </si>
  <si>
    <t>14</t>
  </si>
  <si>
    <t>ГЭСН33-04-017-01</t>
  </si>
  <si>
    <t>Подвеска провода СИП-2 напряжением от 0,4 кВ до 1 кВ на опорах, при 32 опорах на км линии: с использованием автогидроподъемника</t>
  </si>
  <si>
    <t>1000 м</t>
  </si>
  <si>
    <t>15</t>
  </si>
  <si>
    <t>ГЭСН33-04-017-03</t>
  </si>
  <si>
    <t>При изменении количества опор на 1 км ВЛИ добавлять или исключать: к норме 33-04-017-01</t>
  </si>
  <si>
    <t>16</t>
  </si>
  <si>
    <t>21.2.01.01-0038</t>
  </si>
  <si>
    <t>Провод самонесущий изолированный СИП-2 3х95+1х95-0,6/1</t>
  </si>
  <si>
    <t>18</t>
  </si>
  <si>
    <t>20.1.01.01-0012</t>
  </si>
  <si>
    <t>Зажимы анкерные для самонесущих изолированных проводов, диапазон сечений 95 мм2</t>
  </si>
  <si>
    <t>100 шт</t>
  </si>
  <si>
    <t>19</t>
  </si>
  <si>
    <t>20.1.01.08-0019</t>
  </si>
  <si>
    <t>Зажимы ответвительные с проводами ответвлений сечением 16-95 мм2</t>
  </si>
  <si>
    <t>20</t>
  </si>
  <si>
    <t>20.1.01.15-0012</t>
  </si>
  <si>
    <t>Зажимы соединительные изолированные</t>
  </si>
  <si>
    <t>21</t>
  </si>
  <si>
    <t>25.2.02.04-0003</t>
  </si>
  <si>
    <t>Комплект промежуточной подвески для подвешивания самонесущих кабелей сечением 16-95 мм2, предельная нагрузка 12-20 кН в составе кронштейн из высокопрочного коррозионностойкого алюминиевого сплава и пластикового подвеса</t>
  </si>
  <si>
    <t>компл</t>
  </si>
  <si>
    <t>22</t>
  </si>
  <si>
    <t>20.2.02.04-0012</t>
  </si>
  <si>
    <t>Колпачки изолирующие, диапазон сечений 16-150 мм2</t>
  </si>
  <si>
    <t>23</t>
  </si>
  <si>
    <t>01.7.07.29-0241</t>
  </si>
  <si>
    <t>Хомуты (стяжки) атмосферостойкие из нейлона, цвет черный, размеры 370х4,8 мм</t>
  </si>
  <si>
    <t>10 шт</t>
  </si>
  <si>
    <t>24</t>
  </si>
  <si>
    <t>25.1.06.03-0011</t>
  </si>
  <si>
    <t>Знаки нумерации опор контактной сети, стальные, оцинкованные, размеры 260х140 мм, толщина 0,8 мм (предупреждающий плакат)</t>
  </si>
  <si>
    <t>25</t>
  </si>
  <si>
    <t>25.2.02.11-0021</t>
  </si>
  <si>
    <t>Лента крепления из нержавеющей стали в пластмассовой коробке с кабельной бухтой, ширина 20 мм, толщина 0,7 мм, длина 50 м</t>
  </si>
  <si>
    <t>26</t>
  </si>
  <si>
    <t>25.2.02.11-0051</t>
  </si>
  <si>
    <t>Скрепы для фиксации на промежуточных опорах, размер 20 мм</t>
  </si>
  <si>
    <t>27</t>
  </si>
  <si>
    <t>20.1.02.07-1016</t>
  </si>
  <si>
    <t>Наконечники изолированные герметичные под опрессовку, с алюминиевой клеммой, диапазон сечений 95 мм2</t>
  </si>
  <si>
    <t>28</t>
  </si>
  <si>
    <t>20.1.02.07-1012</t>
  </si>
  <si>
    <t>Наконечники изолированные герметичные под опрессовку, с алюминиевой клеммой, диапазон сечений 50 мм2</t>
  </si>
  <si>
    <t>29</t>
  </si>
  <si>
    <t>20.1.01.11-0021</t>
  </si>
  <si>
    <t>Зажим плашечный соединительный ПС-1-1</t>
  </si>
  <si>
    <t>30</t>
  </si>
  <si>
    <t>ГЭСН33-04-013-07</t>
  </si>
  <si>
    <t>Устройство ответвлений от ВЛИ-0,38 кВ к зданиям при количестве проводов в ответвлении 2: с использованием автогидроподъемника</t>
  </si>
  <si>
    <t>ответвление</t>
  </si>
  <si>
    <t>31</t>
  </si>
  <si>
    <t>21.2.01.01-0062</t>
  </si>
  <si>
    <t>Провод самонесущий изолированный СИП-4 2х16-0,6/1</t>
  </si>
  <si>
    <t>33</t>
  </si>
  <si>
    <t>34</t>
  </si>
  <si>
    <t>35</t>
  </si>
  <si>
    <t>36</t>
  </si>
  <si>
    <t>37</t>
  </si>
  <si>
    <t>38</t>
  </si>
  <si>
    <t>01.7.15.01-1536</t>
  </si>
  <si>
    <t>Анкер-шурупы стальные оцинкованные с шестигранной головкой, диаметр 10 мм, длина 130 мм</t>
  </si>
  <si>
    <t>39</t>
  </si>
  <si>
    <t>40</t>
  </si>
  <si>
    <t>ГЭСН33-04-013-09</t>
  </si>
  <si>
    <t>Устройство ответвлений от ВЛИ-0,38 кВ к зданиям при количестве проводов в ответвлении 4: с использованием автогидроподъемника</t>
  </si>
  <si>
    <t>41</t>
  </si>
  <si>
    <t>21.2.01.01-0065</t>
  </si>
  <si>
    <t>Провод самонесущий изолированный СИП-4 4х16-0,6/1</t>
  </si>
  <si>
    <t>42</t>
  </si>
  <si>
    <t>43</t>
  </si>
  <si>
    <t>44</t>
  </si>
  <si>
    <t>45</t>
  </si>
  <si>
    <t>46</t>
  </si>
  <si>
    <t>47</t>
  </si>
  <si>
    <t>48</t>
  </si>
  <si>
    <t>Монтаж ограничителей перенапряжений</t>
  </si>
  <si>
    <t>49</t>
  </si>
  <si>
    <t>ГЭСН33-04-018-01</t>
  </si>
  <si>
    <t>Монтаж ограничителей перенапряжения нелинейных (ОПН) на линиях электропередачи до 10 кВ: с использованием автогидроподъемника</t>
  </si>
  <si>
    <t>10 опор</t>
  </si>
  <si>
    <t>50</t>
  </si>
  <si>
    <t>62.1.05.02-1102</t>
  </si>
  <si>
    <t>Ограничитель перенапряжения нелинейный, класс напряжения 0,4 кВ, наибольшее длительно допустимое напряжение до 0,45 кВ, номинальный разрядный ток 10 кА, класс пропускной способности 1</t>
  </si>
  <si>
    <t>51</t>
  </si>
  <si>
    <t>20.2.06.04-0002</t>
  </si>
  <si>
    <t>Кронштейн ограничителя напряжений для железобетонных опор, оцинкованный</t>
  </si>
  <si>
    <t>Ввод в ТП</t>
  </si>
  <si>
    <t>52</t>
  </si>
  <si>
    <t>ГЭСНм08-02-409-09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</si>
  <si>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</si>
  <si>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100 м</t>
  </si>
  <si>
    <t>53</t>
  </si>
  <si>
    <t>20.2.12.03-0002</t>
  </si>
  <si>
    <t>Трубы гибкие гофрированные двустенные из ПВХ, диаметр 63 мм</t>
  </si>
  <si>
    <t>м</t>
  </si>
  <si>
    <t>54</t>
  </si>
  <si>
    <t>ГЭСНм08-02-148-02</t>
  </si>
  <si>
    <t>Кабель до 35 кВ в проложенных трубах, блоках и коробах, масса 1 м кабеля: до 2 кг</t>
  </si>
  <si>
    <t>55</t>
  </si>
  <si>
    <t>Заземление</t>
  </si>
  <si>
    <t>56</t>
  </si>
  <si>
    <t>ГЭСНм08-02-471-04</t>
  </si>
  <si>
    <t>Заземлитель вертикальный из круглой стали диаметром: 16 мм (20мм)</t>
  </si>
  <si>
    <t>57</t>
  </si>
  <si>
    <t>08.3.04.02-0095</t>
  </si>
  <si>
    <t>Прокат стальной горячекатаный круглый, марки стали Ст3сп, Ст3пс, диаметр 14-50 мм (20мм), L=2,5м</t>
  </si>
  <si>
    <t>58</t>
  </si>
  <si>
    <t>ГЭСНм08-02-472-09</t>
  </si>
  <si>
    <t>Проводник заземляющий открыто по строительным основаниям: из круглой стали диаметром 12 мм</t>
  </si>
  <si>
    <t>59</t>
  </si>
  <si>
    <t>08.3.04.02-0063</t>
  </si>
  <si>
    <t>Прокат стальной горячекатаный круглый, марки стали Ст3сп, Ст3пс, диаметр 5-12 мм (10 мм)</t>
  </si>
  <si>
    <t>60</t>
  </si>
  <si>
    <t>ГЭСН01-02-057-02</t>
  </si>
  <si>
    <t>Разработка грунта вручную в траншеях глубиной до 2 м без креплений с откосами, группа грунтов: 2</t>
  </si>
  <si>
    <t>100 м3</t>
  </si>
  <si>
    <t>61</t>
  </si>
  <si>
    <t>ГЭСН33-04-015-01</t>
  </si>
  <si>
    <t>Устройство шин заземления опор ВЛ и подстанций</t>
  </si>
  <si>
    <t>10 м</t>
  </si>
  <si>
    <t>62</t>
  </si>
  <si>
    <t>08.3.07.01-0420</t>
  </si>
  <si>
    <t>Прокат стальной горячекатаный полосовой, марки стали 09Г2С, 12Г2С, размеры 40х6 мм</t>
  </si>
  <si>
    <t>63</t>
  </si>
  <si>
    <t>ГЭСН01-02-061-01</t>
  </si>
  <si>
    <t>Засыпка вручную траншей, пазух котлованов и ям, группа грунтов: 1</t>
  </si>
  <si>
    <t>64</t>
  </si>
  <si>
    <t>25.2.01.06-0031</t>
  </si>
  <si>
    <t>Зажим плашечный для заземляющего провода</t>
  </si>
  <si>
    <t>65</t>
  </si>
  <si>
    <t xml:space="preserve">     Строительные работы</t>
  </si>
  <si>
    <t xml:space="preserve">     Монтажные работы</t>
  </si>
  <si>
    <t>ЛОКАЛЬНЫЙ РЕСУРСНЫЙ СМЕТНЫЙ РАСЧЕТ № 09-01-02</t>
  </si>
  <si>
    <t xml:space="preserve">на ПНР  10кВ КСО, </t>
  </si>
  <si>
    <t>16И-08/2024</t>
  </si>
  <si>
    <t>2 кв. 2024г.</t>
  </si>
  <si>
    <t>Раздел 1. Новый Раздел</t>
  </si>
  <si>
    <t>ГЭСНп01-12-020-01</t>
  </si>
  <si>
    <t>Испытания шин напряжением до: 11 кВ</t>
  </si>
  <si>
    <t>испытание</t>
  </si>
  <si>
    <t>ГЭСНп01-12-021-02</t>
  </si>
  <si>
    <t>Испытания аппарата коммутационного напряжением: до 35 кВ</t>
  </si>
  <si>
    <t>Генеральный директор АО "БЭСК"</t>
  </si>
  <si>
    <t>ЛОКАЛЬНЫЙ РЕСУРСНЫЙ СМЕТНЫЙ РАСЧЕТ № 02-01-02</t>
  </si>
  <si>
    <t>на СМР  на КСО, Реконструкция трансформаторной подстанции напряжением 6/0.4кВ №36А. Иркутская область, г. Иркутск, Ленинский район, ул.Гравийная</t>
  </si>
  <si>
    <t>объем работ и затрат</t>
  </si>
  <si>
    <t xml:space="preserve">   оборудования</t>
  </si>
  <si>
    <t>Раздел 1. Реконструкция ТП</t>
  </si>
  <si>
    <t>ГЭСНм08-01-084-02</t>
  </si>
  <si>
    <t>Демонтаж/Камера сборных распределительных устройств: трансформатора напряжения, линейного ввода, разрядника или разъединителя</t>
  </si>
  <si>
    <t>Камера сборных распределительных устройств: трансформатора напряжения, линейного ввода, разрядника или разъединителя</t>
  </si>
  <si>
    <t>ГЭСНм38-01-006-08</t>
  </si>
  <si>
    <t>Изготовление/Сборка с помощью лебедок ручных (с установкой и снятием их в процессе работы) или вручную (мелких деталей): стремянки, связи, кронштейны, тормозные конструкции и пр.</t>
  </si>
  <si>
    <t>ГЭСНм08-01-068-03</t>
  </si>
  <si>
    <t>Шина сборная - одна полоса в фазе, медная или алюминиевая сечением: свыше 500 до 1000 мм2</t>
  </si>
  <si>
    <t>ГЭСНм08-02-144-06</t>
  </si>
  <si>
    <t>Присоединение к зажимам жил проводов или кабелей сечением: до 150 мм2</t>
  </si>
  <si>
    <t>ГЭСНм08-02-472-10</t>
  </si>
  <si>
    <t>Проводник заземляющий из медного изолированного провода сечением 25 мм2 открыто по строительным основаниям(ПуВ -1х25, 2м)</t>
  </si>
  <si>
    <t>21.2.03.05-0055</t>
  </si>
  <si>
    <t>Провод силовой установочный с медными жилами ПуВ 1х25-450</t>
  </si>
  <si>
    <t>Прокат стальной горячекатаный круглый, марки стали Ст3сп, Ст3пс, диаметр 5-12 мм</t>
  </si>
  <si>
    <t>Итого по разделу 1 Реконструкция ТП</t>
  </si>
  <si>
    <t>Раздел 2. Оборудование</t>
  </si>
  <si>
    <t>9
О</t>
  </si>
  <si>
    <t>ТЦ_89.1.62.05_54_5404473749_20.11.2024_02_2</t>
  </si>
  <si>
    <t>Камера КСО-303</t>
  </si>
  <si>
    <t>Итого по разделу 2 Оборудование</t>
  </si>
  <si>
    <t xml:space="preserve">     Оборудование</t>
  </si>
  <si>
    <t xml:space="preserve">          Оборудование, отсутствующее в ФРСН</t>
  </si>
  <si>
    <t>Составлен(а) в текущих ценах по состоянию на 4 кв 2024 г</t>
  </si>
  <si>
    <t>на СМР ВЛИ-0,4кВ</t>
  </si>
  <si>
    <t>Приложение № 7</t>
  </si>
  <si>
    <t xml:space="preserve">Утверждено приказом Минстроя РФ № 707/пр от 01 октября 2021 г c учетом изменений по приказу № 409/пр от 08.06.2023 года </t>
  </si>
  <si>
    <t>СМЕТА № 12-01-01</t>
  </si>
  <si>
    <t>на проектные работы</t>
  </si>
  <si>
    <t>О_1.1.4 Реконструкция электрических сетей  0,4-10(6)кВ в Ленинском районе города Иркутска (ул.Мира, ул.Волгоградская, ул.Новаторов, ул.Гравийная, ул.Речная, ул.Шевченко)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- 1,4км, замена ячеек КСО- 10шт), Проектная смета ВЛ-0,4кВ</t>
  </si>
  <si>
    <t>Составлена в уровне цен на 4кв.2024г.</t>
  </si>
  <si>
    <t>№ пп</t>
  </si>
  <si>
    <t>Наименование
объекта проектирования или вида проектных работ</t>
  </si>
  <si>
    <t>Наименование, номера глав, таблиц, параграфов и пунктов МНЗ на проектные работы</t>
  </si>
  <si>
    <t>Расчет стоимости</t>
  </si>
  <si>
    <t>Сметная стоимость, руб.</t>
  </si>
  <si>
    <t>Воздушная линия электропередачи напряжением до 1 кВ, длиной:от 1 до 5 включительно, 1 (км)</t>
  </si>
  <si>
    <t>НЗ_СИТО_ИО "Строительство, реконструкция сетей инженерно-технического обеспечения и объектов инфраструктуры", таб.3.16 п.1-1 (НЗ_СИТО_ИО-3.16-1-1)</t>
  </si>
  <si>
    <t xml:space="preserve">21200+30176*1
</t>
  </si>
  <si>
    <t>Стадийность проектирования</t>
  </si>
  <si>
    <t>Ки1 =</t>
  </si>
  <si>
    <t>Районный коэффициент</t>
  </si>
  <si>
    <t>Ки2 =</t>
  </si>
  <si>
    <t>Индекс изменения сметной стоимости на 4 кв.2024 г. к уровню цен на 01.01.2021г. (Письмо Минстроя России от 18.10.2024 года № 61327-ИФ/09, прил.5.)</t>
  </si>
  <si>
    <t>Кинф = 1,4800 (1)</t>
  </si>
  <si>
    <t>Итого ``Коэфф. относительной стоимости``</t>
  </si>
  <si>
    <t>100%</t>
  </si>
  <si>
    <t xml:space="preserve">     Итого Поз. 2</t>
  </si>
  <si>
    <t>51 376,00</t>
  </si>
  <si>
    <t xml:space="preserve">     Всего c учетом "Индекс изменения сметной стоимости на 4 кв.2024 г. к уровню цен на 01.01.2021г. (Письмо Минстроя России от 18.10.2024 года № 61327-ИФ/09, прил.5.) 1,4800"</t>
  </si>
  <si>
    <t>76 036,00</t>
  </si>
  <si>
    <t xml:space="preserve">     ВСЕГО по смете</t>
  </si>
  <si>
    <t>Заказчик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</si>
  <si>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</si>
  <si>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</si>
  <si>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</si>
  <si>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</si>
  <si>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</si>
  <si>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</si>
  <si>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</si>
  <si>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</si>
  <si>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</si>
  <si>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</si>
  <si>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</si>
  <si>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Приложение № 6</t>
  </si>
  <si>
    <t>Утверждено приказом № 421 от 4 августа 2020 г. Минстроя РФ в редакции приказа № 557 от 7 июля 2022 г.</t>
  </si>
  <si>
    <t xml:space="preserve"> </t>
  </si>
  <si>
    <t>(наименование организации)</t>
  </si>
  <si>
    <t>Сводный сметный расчет сметной стоимостью 5 141,37 тыс. руб.</t>
  </si>
  <si>
    <t>(ссылка на документ об утверждении)</t>
  </si>
  <si>
    <t xml:space="preserve">Составлен в текущем уровне цен 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</si>
  <si>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</si>
  <si>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</si>
  <si>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</si>
  <si>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</si>
  <si>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</si>
  <si>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</si>
  <si>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</si>
  <si>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02-01-01</t>
  </si>
  <si>
    <t>СМР ВЛИ-0,4кВ</t>
  </si>
  <si>
    <t>02-01-02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</si>
  <si>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</si>
  <si>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</si>
  <si>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</si>
  <si>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</si>
  <si>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</si>
  <si>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</si>
  <si>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09-01-01</t>
  </si>
  <si>
    <t>ПНР ВЛИ-0,4</t>
  </si>
  <si>
    <t>09-01-02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</si>
  <si>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</si>
  <si>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</si>
  <si>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</si>
  <si>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12-01-01</t>
  </si>
  <si>
    <t>Проектная смета ВЛ-0,4кВ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</si>
  <si>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</si>
  <si>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</si>
  <si>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</si>
  <si>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</si>
  <si>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</si>
  <si>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</si>
  <si>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</si>
  <si>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</si>
  <si>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</si>
  <si>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в том числе:</t>
  </si>
  <si>
    <t>ОТ</t>
  </si>
  <si>
    <t>ЭМ</t>
  </si>
  <si>
    <t>ОТм</t>
  </si>
  <si>
    <t>М</t>
  </si>
  <si>
    <t>НР</t>
  </si>
  <si>
    <t>СП</t>
  </si>
  <si>
    <t>оборудование</t>
  </si>
  <si>
    <t>прочие затраты</t>
  </si>
  <si>
    <t>Составлен в текущем уровне цен 4 кв 2024г</t>
  </si>
  <si>
    <t>АО "БЭСК"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</si>
  <si>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</si>
  <si>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</si>
  <si>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</si>
  <si>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</si>
  <si>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</si>
  <si>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</si>
  <si>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</si>
  <si>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</si>
  <si>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</si>
  <si>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</si>
  <si>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</si>
  <si>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</si>
  <si>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</si>
  <si>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</si>
  <si>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</si>
  <si>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</si>
  <si>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</si>
  <si>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</si>
  <si>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</si>
  <si>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</si>
  <si>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</si>
  <si>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</si>
  <si>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</si>
  <si>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</si>
  <si>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</si>
  <si>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</si>
  <si>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</si>
  <si>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</si>
  <si>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 xml:space="preserve">О_1.1.4 Реконструкция электрических сетей  0,4-10(6)кВ в Ленинском районе города Иркутска (ул.Мира, ул.Волгоградская, ул.Новаторов, ул.Гравийная, ул.Речная, ул.Шевченко)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- 1,4км, замена ячеек КСО- 10шт) </t>
  </si>
  <si>
    <t>на СМР  на КСО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</si>
  <si>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</si>
  <si>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</si>
  <si>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</si>
  <si>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</si>
  <si>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</si>
  <si>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</si>
  <si>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</si>
  <si>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</si>
  <si>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</si>
  <si>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Камера КСО</t>
  </si>
  <si>
    <t>6кВ</t>
  </si>
  <si>
    <t>конъюнктурный анализ</t>
  </si>
  <si>
    <t>Итого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</si>
  <si>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</si>
  <si>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</si>
  <si>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</si>
  <si>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</si>
  <si>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</si>
  <si>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</si>
  <si>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</si>
  <si>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</si>
  <si>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СМР</t>
  </si>
  <si>
    <t>КСО</t>
  </si>
  <si>
    <t>ЛС № 02-01-01</t>
  </si>
  <si>
    <t>ПНР</t>
  </si>
  <si>
    <t>ЛС № 09-01-01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</si>
  <si>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</si>
  <si>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</si>
  <si>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r>
      <t xml:space="preserve">Сводка затрат в сумме в прогнозном уровне цен </t>
    </r>
    <r>
      <rPr>
        <b/>
        <sz val="10"/>
        <rFont val="Arial"/>
        <family val="2"/>
        <charset val="204"/>
      </rPr>
      <t xml:space="preserve">2029 </t>
    </r>
    <r>
      <rPr>
        <sz val="10"/>
        <rFont val="Arial"/>
        <family val="1"/>
      </rPr>
      <t>г с НДС (тыс. руб.)</t>
    </r>
  </si>
  <si>
    <t>Раздел 2.</t>
  </si>
  <si>
    <t>Раздел 3.</t>
  </si>
  <si>
    <t>Раздел 4.</t>
  </si>
  <si>
    <t>Раздел 5</t>
  </si>
  <si>
    <t>Оценка полной стоимости инвестиционного проекта в прогнозных ценах соответствующих лет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</si>
  <si>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</si>
  <si>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</si>
  <si>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</si>
  <si>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</si>
  <si>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</si>
  <si>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</si>
  <si>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</si>
  <si>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</si>
  <si>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</si>
  <si>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</si>
  <si>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</si>
  <si>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</si>
  <si>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</si>
  <si>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</si>
  <si>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</si>
  <si>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</si>
  <si>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</si>
  <si>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</si>
  <si>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"Утвержден" "___"______________________20__г</t>
  </si>
  <si>
    <t>СВОДНЫЙ СМЕТНЫЙ РАСЧЕТ СТОИМОСТИ СТРОИТЕЛЬСТВА № ССРСС- О_1.1.4</t>
  </si>
  <si>
    <t>ПНР КСО</t>
  </si>
  <si>
    <t>СМР  КСО</t>
  </si>
  <si>
    <t>ВЛИ-0,4кВ</t>
  </si>
  <si>
    <t>ЛС № 02-01-02</t>
  </si>
  <si>
    <t>ЛС № 09-01-02</t>
  </si>
  <si>
    <t>ПИР</t>
  </si>
  <si>
    <t>ЛС № 12-01-01</t>
  </si>
  <si>
    <t>тыс.руб/км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</si>
</sst>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0.0"/>
    <numFmt numFmtId="165" formatCode="0.0000"/>
    <numFmt numFmtId="166" formatCode="0.000"/>
    <numFmt numFmtId="167" formatCode="0.0000000"/>
    <numFmt numFmtId="168" formatCode="0.000000"/>
    <numFmt numFmtId="169" formatCode="###\ ###\ ###\ ##0.00"/>
    <numFmt numFmtId="170" formatCode="_-* #,##0.000_-;\-* #,##0.000_-;_-* &quot;-&quot;??_-;_-@_-"/>
    <numFmt numFmtId="171" formatCode="_-* #,##0.000\ _₽_-;\-* #,##0.000\ _₽_-;_-* &quot;-&quot;???\ _₽_-;_-@_-"/>
    <numFmt numFmtId="172" formatCode="_-* #,##0.00\ _₽_-;\-* #,##0.00\ _₽_-;_-* &quot;-&quot;??\ _₽_-;_-@_-"/>
    <numFmt numFmtId="173" formatCode="#,##0.0000"/>
    <numFmt numFmtId="174" formatCode="#,##0.0"/>
    <numFmt numFmtId="175" formatCode="#,##0.0000000"/>
    <numFmt numFmtId="176" formatCode="#,##0.000"/>
    <numFmt numFmtId="177" formatCode="####\ ###\ ###\ ##0.00"/>
  </numFmts>
  <fonts count="52" x14ac:knownFonts="1">
    <font>
      <sz val="11"/>
      <name val="Calibri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Arial"/>
      <family val="2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16" fillId="0" borderId="0"/>
    <xf numFmtId="0" fontId="16" fillId="0" borderId="0"/>
    <xf numFmtId="0" fontId="23" fillId="0" borderId="0"/>
    <xf numFmtId="43" fontId="3" fillId="0" borderId="0" applyFont="0" applyFill="0" applyBorder="0" applyAlignment="0" applyProtection="0"/>
    <xf numFmtId="0" fontId="26" fillId="0" borderId="0"/>
    <xf numFmtId="0" fontId="37" fillId="0" borderId="0"/>
    <xf numFmtId="0" fontId="37" fillId="0" borderId="0"/>
    <xf numFmtId="0" fontId="2" fillId="0" borderId="0"/>
    <xf numFmtId="43" fontId="4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9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/>
    <xf numFmtId="49" fontId="4" fillId="0" borderId="0" xfId="0" applyNumberFormat="1" applyFont="1"/>
    <xf numFmtId="49" fontId="6" fillId="0" borderId="0" xfId="0" applyNumberFormat="1" applyFont="1" applyAlignment="1">
      <alignment horizontal="right"/>
    </xf>
    <xf numFmtId="49" fontId="7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49" fontId="4" fillId="0" borderId="1" xfId="0" applyNumberFormat="1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49" fontId="6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right"/>
    </xf>
    <xf numFmtId="0" fontId="8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vertical="top"/>
    </xf>
    <xf numFmtId="49" fontId="6" fillId="0" borderId="0" xfId="0" applyNumberFormat="1" applyFont="1"/>
    <xf numFmtId="49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/>
    <xf numFmtId="0" fontId="4" fillId="0" borderId="3" xfId="0" applyFont="1" applyBorder="1"/>
    <xf numFmtId="0" fontId="6" fillId="0" borderId="3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top"/>
    </xf>
    <xf numFmtId="4" fontId="6" fillId="0" borderId="3" xfId="0" applyNumberFormat="1" applyFont="1" applyBorder="1" applyAlignment="1">
      <alignment horizontal="right"/>
    </xf>
    <xf numFmtId="2" fontId="6" fillId="0" borderId="0" xfId="0" applyNumberFormat="1" applyFont="1" applyAlignment="1">
      <alignment horizontal="right"/>
    </xf>
    <xf numFmtId="49" fontId="6" fillId="0" borderId="3" xfId="0" applyNumberFormat="1" applyFont="1" applyBorder="1" applyAlignment="1">
      <alignment horizontal="left" vertical="top"/>
    </xf>
    <xf numFmtId="49" fontId="4" fillId="0" borderId="3" xfId="0" applyNumberFormat="1" applyFont="1" applyBorder="1"/>
    <xf numFmtId="49" fontId="6" fillId="0" borderId="3" xfId="0" applyNumberFormat="1" applyFont="1" applyBorder="1"/>
    <xf numFmtId="49" fontId="6" fillId="0" borderId="0" xfId="0" applyNumberFormat="1" applyFont="1" applyAlignment="1">
      <alignment horizontal="center"/>
    </xf>
    <xf numFmtId="49" fontId="11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 wrapText="1"/>
    </xf>
    <xf numFmtId="2" fontId="4" fillId="0" borderId="4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4" fontId="7" fillId="0" borderId="4" xfId="0" applyNumberFormat="1" applyFont="1" applyBorder="1" applyAlignment="1">
      <alignment horizontal="right" vertical="top" wrapText="1"/>
    </xf>
    <xf numFmtId="165" fontId="7" fillId="0" borderId="4" xfId="0" applyNumberFormat="1" applyFont="1" applyBorder="1" applyAlignment="1">
      <alignment horizontal="right" vertical="top" wrapText="1"/>
    </xf>
    <xf numFmtId="1" fontId="7" fillId="0" borderId="4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 vertical="top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left" vertical="center" wrapText="1"/>
    </xf>
    <xf numFmtId="166" fontId="4" fillId="0" borderId="4" xfId="0" applyNumberFormat="1" applyFont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right" vertical="top" wrapText="1"/>
    </xf>
    <xf numFmtId="166" fontId="7" fillId="0" borderId="4" xfId="0" applyNumberFormat="1" applyFont="1" applyBorder="1" applyAlignment="1">
      <alignment horizontal="right" vertical="top" wrapText="1"/>
    </xf>
    <xf numFmtId="168" fontId="4" fillId="0" borderId="4" xfId="0" applyNumberFormat="1" applyFont="1" applyBorder="1" applyAlignment="1">
      <alignment horizontal="center" vertical="top" wrapText="1"/>
    </xf>
    <xf numFmtId="168" fontId="7" fillId="0" borderId="4" xfId="0" applyNumberFormat="1" applyFont="1" applyBorder="1" applyAlignment="1">
      <alignment horizontal="right" vertical="top" wrapText="1"/>
    </xf>
    <xf numFmtId="0" fontId="5" fillId="0" borderId="0" xfId="1"/>
    <xf numFmtId="0" fontId="4" fillId="0" borderId="0" xfId="1" applyFont="1" applyAlignment="1">
      <alignment horizontal="right"/>
    </xf>
    <xf numFmtId="0" fontId="14" fillId="0" borderId="0" xfId="1" applyFont="1" applyAlignment="1">
      <alignment horizontal="center" vertical="top" wrapText="1"/>
    </xf>
    <xf numFmtId="0" fontId="4" fillId="0" borderId="0" xfId="1" applyFont="1"/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left" vertical="center" wrapText="1"/>
    </xf>
    <xf numFmtId="0" fontId="12" fillId="0" borderId="7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49" fontId="4" fillId="0" borderId="7" xfId="1" applyNumberFormat="1" applyFont="1" applyBorder="1" applyAlignment="1">
      <alignment horizontal="center" vertical="top" wrapText="1"/>
    </xf>
    <xf numFmtId="0" fontId="4" fillId="0" borderId="7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center" vertical="top" wrapText="1"/>
    </xf>
    <xf numFmtId="4" fontId="4" fillId="0" borderId="7" xfId="1" applyNumberFormat="1" applyFont="1" applyBorder="1" applyAlignment="1">
      <alignment horizontal="right" vertical="top" wrapText="1"/>
    </xf>
    <xf numFmtId="0" fontId="4" fillId="0" borderId="9" xfId="1" applyFont="1" applyBorder="1"/>
    <xf numFmtId="0" fontId="4" fillId="0" borderId="9" xfId="1" applyFont="1" applyBorder="1" applyAlignment="1">
      <alignment wrapText="1"/>
    </xf>
    <xf numFmtId="49" fontId="9" fillId="0" borderId="9" xfId="1" applyNumberFormat="1" applyFont="1" applyBorder="1" applyAlignment="1">
      <alignment wrapText="1"/>
    </xf>
    <xf numFmtId="49" fontId="9" fillId="0" borderId="9" xfId="1" applyNumberFormat="1" applyFont="1" applyBorder="1" applyAlignment="1">
      <alignment horizontal="center" wrapText="1"/>
    </xf>
    <xf numFmtId="49" fontId="9" fillId="0" borderId="9" xfId="1" applyNumberFormat="1" applyFont="1" applyBorder="1" applyAlignment="1">
      <alignment horizontal="right" wrapText="1"/>
    </xf>
    <xf numFmtId="0" fontId="4" fillId="0" borderId="4" xfId="1" applyFont="1" applyBorder="1" applyAlignment="1">
      <alignment vertical="top"/>
    </xf>
    <xf numFmtId="49" fontId="7" fillId="0" borderId="4" xfId="1" applyNumberFormat="1" applyFont="1" applyBorder="1" applyAlignment="1">
      <alignment horizontal="right" vertical="top"/>
    </xf>
    <xf numFmtId="49" fontId="4" fillId="0" borderId="4" xfId="1" applyNumberFormat="1" applyFont="1" applyBorder="1" applyAlignment="1">
      <alignment horizontal="right" vertical="top"/>
    </xf>
    <xf numFmtId="49" fontId="6" fillId="0" borderId="0" xfId="1" applyNumberFormat="1" applyFont="1" applyAlignment="1">
      <alignment vertical="top" wrapText="1"/>
    </xf>
    <xf numFmtId="0" fontId="17" fillId="0" borderId="0" xfId="2" applyFont="1" applyAlignment="1">
      <alignment horizontal="right" vertical="top"/>
    </xf>
    <xf numFmtId="0" fontId="16" fillId="0" borderId="0" xfId="3"/>
    <xf numFmtId="0" fontId="18" fillId="0" borderId="0" xfId="2" applyFont="1" applyAlignment="1">
      <alignment horizontal="left" vertical="center"/>
    </xf>
    <xf numFmtId="0" fontId="18" fillId="0" borderId="10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 wrapText="1"/>
    </xf>
    <xf numFmtId="169" fontId="14" fillId="0" borderId="0" xfId="2" applyNumberFormat="1" applyFont="1" applyAlignment="1">
      <alignment horizontal="left" vertical="center"/>
    </xf>
    <xf numFmtId="0" fontId="21" fillId="0" borderId="0" xfId="2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2" fontId="24" fillId="0" borderId="0" xfId="4" applyNumberFormat="1" applyFont="1" applyAlignment="1">
      <alignment horizontal="center" vertical="center"/>
    </xf>
    <xf numFmtId="0" fontId="16" fillId="0" borderId="11" xfId="2" applyBorder="1" applyAlignment="1">
      <alignment horizontal="center" vertical="center" wrapText="1"/>
    </xf>
    <xf numFmtId="0" fontId="16" fillId="0" borderId="12" xfId="2" applyBorder="1" applyAlignment="1">
      <alignment horizontal="center" vertical="center" wrapText="1"/>
    </xf>
    <xf numFmtId="0" fontId="16" fillId="0" borderId="13" xfId="2" applyBorder="1" applyAlignment="1">
      <alignment horizontal="center" vertical="center" wrapText="1"/>
    </xf>
    <xf numFmtId="0" fontId="16" fillId="0" borderId="14" xfId="2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25" fillId="0" borderId="12" xfId="2" applyFont="1" applyBorder="1" applyAlignment="1">
      <alignment horizontal="left" vertical="center" wrapText="1"/>
    </xf>
    <xf numFmtId="170" fontId="25" fillId="0" borderId="14" xfId="5" applyNumberFormat="1" applyFont="1" applyFill="1" applyBorder="1" applyAlignment="1">
      <alignment vertical="center" wrapText="1"/>
    </xf>
    <xf numFmtId="171" fontId="16" fillId="0" borderId="0" xfId="3" applyNumberFormat="1"/>
    <xf numFmtId="43" fontId="25" fillId="0" borderId="14" xfId="5" applyFont="1" applyFill="1" applyBorder="1" applyAlignment="1">
      <alignment horizontal="center" vertical="center" wrapText="1"/>
    </xf>
    <xf numFmtId="172" fontId="16" fillId="0" borderId="0" xfId="3" applyNumberFormat="1"/>
    <xf numFmtId="43" fontId="25" fillId="0" borderId="14" xfId="5" applyFont="1" applyFill="1" applyBorder="1" applyAlignment="1">
      <alignment vertical="center" wrapText="1"/>
    </xf>
    <xf numFmtId="43" fontId="25" fillId="0" borderId="15" xfId="5" applyFont="1" applyFill="1" applyBorder="1" applyAlignment="1">
      <alignment vertical="center" wrapText="1"/>
    </xf>
    <xf numFmtId="2" fontId="16" fillId="0" borderId="0" xfId="3" applyNumberFormat="1"/>
    <xf numFmtId="0" fontId="27" fillId="0" borderId="0" xfId="6" applyFont="1"/>
    <xf numFmtId="0" fontId="28" fillId="0" borderId="0" xfId="6" applyFont="1" applyAlignment="1">
      <alignment horizontal="right"/>
    </xf>
    <xf numFmtId="0" fontId="27" fillId="0" borderId="0" xfId="6" applyFont="1" applyAlignment="1">
      <alignment horizontal="left" wrapText="1"/>
    </xf>
    <xf numFmtId="0" fontId="27" fillId="0" borderId="0" xfId="6" applyFont="1" applyAlignment="1">
      <alignment horizontal="center" wrapText="1"/>
    </xf>
    <xf numFmtId="0" fontId="27" fillId="0" borderId="0" xfId="6" applyFont="1" applyAlignment="1">
      <alignment wrapText="1"/>
    </xf>
    <xf numFmtId="0" fontId="27" fillId="0" borderId="0" xfId="6" applyFont="1" applyAlignment="1">
      <alignment horizontal="left" vertical="center" wrapText="1"/>
    </xf>
    <xf numFmtId="0" fontId="27" fillId="0" borderId="0" xfId="6" applyFont="1" applyAlignment="1">
      <alignment horizontal="right" vertical="top" wrapText="1"/>
    </xf>
    <xf numFmtId="0" fontId="27" fillId="0" borderId="0" xfId="6" applyFont="1" applyAlignment="1">
      <alignment horizontal="left" vertical="top" wrapText="1"/>
    </xf>
    <xf numFmtId="0" fontId="28" fillId="0" borderId="0" xfId="6" applyFont="1"/>
    <xf numFmtId="49" fontId="28" fillId="0" borderId="0" xfId="6" applyNumberFormat="1" applyFont="1" applyAlignment="1">
      <alignment horizontal="right"/>
    </xf>
    <xf numFmtId="0" fontId="28" fillId="0" borderId="0" xfId="6" applyFont="1" applyAlignment="1">
      <alignment horizontal="left" wrapText="1"/>
    </xf>
    <xf numFmtId="0" fontId="28" fillId="0" borderId="0" xfId="6" applyFont="1" applyAlignment="1">
      <alignment horizontal="center"/>
    </xf>
    <xf numFmtId="0" fontId="30" fillId="0" borderId="0" xfId="6" applyFont="1"/>
    <xf numFmtId="0" fontId="31" fillId="0" borderId="0" xfId="6" applyFont="1" applyAlignment="1">
      <alignment horizontal="center"/>
    </xf>
    <xf numFmtId="0" fontId="28" fillId="0" borderId="0" xfId="6" applyFont="1" applyAlignment="1">
      <alignment wrapText="1"/>
    </xf>
    <xf numFmtId="0" fontId="28" fillId="0" borderId="0" xfId="6" applyFont="1" applyAlignment="1">
      <alignment horizontal="center" wrapText="1"/>
    </xf>
    <xf numFmtId="0" fontId="29" fillId="0" borderId="0" xfId="6" applyFont="1" applyAlignment="1">
      <alignment vertical="top"/>
    </xf>
    <xf numFmtId="0" fontId="29" fillId="0" borderId="0" xfId="6" applyFont="1" applyAlignment="1">
      <alignment horizontal="center"/>
    </xf>
    <xf numFmtId="0" fontId="29" fillId="0" borderId="0" xfId="6" applyFont="1"/>
    <xf numFmtId="0" fontId="30" fillId="0" borderId="0" xfId="6" applyFont="1" applyAlignment="1">
      <alignment horizontal="left"/>
    </xf>
    <xf numFmtId="0" fontId="27" fillId="0" borderId="16" xfId="6" applyFont="1" applyBorder="1" applyAlignment="1">
      <alignment horizontal="left" wrapText="1"/>
    </xf>
    <xf numFmtId="0" fontId="27" fillId="0" borderId="4" xfId="6" applyFont="1" applyBorder="1" applyAlignment="1">
      <alignment horizontal="center" vertical="top" wrapText="1"/>
    </xf>
    <xf numFmtId="0" fontId="34" fillId="0" borderId="0" xfId="6" applyFont="1" applyAlignment="1">
      <alignment horizontal="left" wrapText="1"/>
    </xf>
    <xf numFmtId="0" fontId="34" fillId="0" borderId="0" xfId="6" applyFont="1" applyAlignment="1">
      <alignment horizontal="center" wrapText="1"/>
    </xf>
    <xf numFmtId="0" fontId="34" fillId="0" borderId="0" xfId="6" applyFont="1" applyAlignment="1">
      <alignment wrapText="1"/>
    </xf>
    <xf numFmtId="0" fontId="33" fillId="0" borderId="0" xfId="6" applyFont="1" applyAlignment="1">
      <alignment horizontal="left" vertical="center" wrapText="1"/>
    </xf>
    <xf numFmtId="0" fontId="34" fillId="0" borderId="0" xfId="6" applyFont="1" applyAlignment="1">
      <alignment horizontal="right" vertical="top" wrapText="1"/>
    </xf>
    <xf numFmtId="0" fontId="34" fillId="0" borderId="0" xfId="6" applyFont="1" applyAlignment="1">
      <alignment horizontal="left" vertical="top" wrapText="1"/>
    </xf>
    <xf numFmtId="0" fontId="34" fillId="0" borderId="0" xfId="6" applyFont="1"/>
    <xf numFmtId="49" fontId="27" fillId="0" borderId="4" xfId="6" applyNumberFormat="1" applyFont="1" applyBorder="1" applyAlignment="1">
      <alignment horizontal="center" vertical="top" wrapText="1"/>
    </xf>
    <xf numFmtId="0" fontId="27" fillId="0" borderId="4" xfId="6" applyFont="1" applyBorder="1" applyAlignment="1">
      <alignment horizontal="left" vertical="top" wrapText="1"/>
    </xf>
    <xf numFmtId="4" fontId="27" fillId="0" borderId="4" xfId="6" applyNumberFormat="1" applyFont="1" applyBorder="1" applyAlignment="1">
      <alignment horizontal="right" vertical="top" wrapText="1"/>
    </xf>
    <xf numFmtId="0" fontId="35" fillId="0" borderId="4" xfId="6" applyFont="1" applyBorder="1"/>
    <xf numFmtId="4" fontId="35" fillId="0" borderId="4" xfId="6" applyNumberFormat="1" applyFont="1" applyBorder="1" applyAlignment="1">
      <alignment horizontal="right" vertical="top" wrapText="1"/>
    </xf>
    <xf numFmtId="4" fontId="35" fillId="0" borderId="4" xfId="6" applyNumberFormat="1" applyFont="1" applyBorder="1" applyAlignment="1">
      <alignment horizontal="right" vertical="top"/>
    </xf>
    <xf numFmtId="0" fontId="35" fillId="0" borderId="0" xfId="6" applyFont="1" applyAlignment="1">
      <alignment horizontal="right" vertical="top" wrapText="1"/>
    </xf>
    <xf numFmtId="0" fontId="30" fillId="0" borderId="0" xfId="6" applyFont="1" applyAlignment="1">
      <alignment horizontal="right" vertical="top" wrapText="1"/>
    </xf>
    <xf numFmtId="0" fontId="35" fillId="0" borderId="4" xfId="6" applyFont="1" applyBorder="1" applyAlignment="1">
      <alignment horizontal="right" vertical="top" wrapText="1"/>
    </xf>
    <xf numFmtId="0" fontId="27" fillId="0" borderId="4" xfId="6" applyFont="1" applyBorder="1"/>
    <xf numFmtId="0" fontId="38" fillId="0" borderId="4" xfId="7" applyFont="1" applyBorder="1" applyAlignment="1">
      <alignment horizontal="center" vertical="center" wrapText="1"/>
    </xf>
    <xf numFmtId="0" fontId="38" fillId="0" borderId="4" xfId="8" applyFont="1" applyBorder="1" applyAlignment="1">
      <alignment horizontal="center" wrapText="1"/>
    </xf>
    <xf numFmtId="49" fontId="39" fillId="2" borderId="4" xfId="7" applyNumberFormat="1" applyFont="1" applyFill="1" applyBorder="1" applyAlignment="1">
      <alignment horizontal="center" vertical="center" wrapText="1"/>
    </xf>
    <xf numFmtId="4" fontId="39" fillId="2" borderId="4" xfId="7" applyNumberFormat="1" applyFont="1" applyFill="1" applyBorder="1" applyAlignment="1">
      <alignment horizontal="right" vertical="center" wrapText="1"/>
    </xf>
    <xf numFmtId="49" fontId="38" fillId="0" borderId="4" xfId="7" applyNumberFormat="1" applyFont="1" applyBorder="1" applyAlignment="1">
      <alignment horizontal="center" vertical="center" wrapText="1"/>
    </xf>
    <xf numFmtId="4" fontId="38" fillId="0" borderId="4" xfId="7" applyNumberFormat="1" applyFont="1" applyBorder="1" applyAlignment="1">
      <alignment horizontal="right" vertical="center" wrapText="1"/>
    </xf>
    <xf numFmtId="4" fontId="38" fillId="3" borderId="4" xfId="7" applyNumberFormat="1" applyFont="1" applyFill="1" applyBorder="1" applyAlignment="1">
      <alignment horizontal="right" vertical="center" wrapText="1"/>
    </xf>
    <xf numFmtId="4" fontId="38" fillId="0" borderId="4" xfId="7" applyNumberFormat="1" applyFont="1" applyBorder="1" applyAlignment="1">
      <alignment horizontal="center" vertical="center" wrapText="1"/>
    </xf>
    <xf numFmtId="4" fontId="39" fillId="2" borderId="4" xfId="7" applyNumberFormat="1" applyFont="1" applyFill="1" applyBorder="1" applyAlignment="1">
      <alignment horizontal="center" vertical="center" wrapText="1"/>
    </xf>
    <xf numFmtId="4" fontId="38" fillId="0" borderId="4" xfId="9" applyNumberFormat="1" applyFont="1" applyBorder="1" applyAlignment="1">
      <alignment horizontal="right" vertical="center" wrapText="1"/>
    </xf>
    <xf numFmtId="4" fontId="40" fillId="0" borderId="4" xfId="7" applyNumberFormat="1" applyFont="1" applyBorder="1" applyAlignment="1">
      <alignment horizontal="right" vertical="center" wrapText="1"/>
    </xf>
    <xf numFmtId="173" fontId="40" fillId="0" borderId="4" xfId="7" applyNumberFormat="1" applyFont="1" applyBorder="1" applyAlignment="1">
      <alignment horizontal="right" vertical="center" wrapText="1"/>
    </xf>
    <xf numFmtId="174" fontId="38" fillId="0" borderId="4" xfId="7" applyNumberFormat="1" applyFont="1" applyBorder="1" applyAlignment="1">
      <alignment horizontal="center" vertical="center" wrapText="1"/>
    </xf>
    <xf numFmtId="4" fontId="40" fillId="3" borderId="4" xfId="7" applyNumberFormat="1" applyFont="1" applyFill="1" applyBorder="1" applyAlignment="1">
      <alignment horizontal="right" vertical="center" wrapText="1"/>
    </xf>
    <xf numFmtId="175" fontId="38" fillId="0" borderId="4" xfId="7" applyNumberFormat="1" applyFont="1" applyBorder="1" applyAlignment="1">
      <alignment horizontal="center" vertical="center" wrapText="1"/>
    </xf>
    <xf numFmtId="176" fontId="38" fillId="0" borderId="4" xfId="7" applyNumberFormat="1" applyFont="1" applyBorder="1" applyAlignment="1">
      <alignment horizontal="right" vertical="center" wrapText="1"/>
    </xf>
    <xf numFmtId="49" fontId="38" fillId="4" borderId="4" xfId="7" applyNumberFormat="1" applyFont="1" applyFill="1" applyBorder="1" applyAlignment="1">
      <alignment horizontal="center" vertical="center" wrapText="1"/>
    </xf>
    <xf numFmtId="4" fontId="38" fillId="4" borderId="4" xfId="7" applyNumberFormat="1" applyFont="1" applyFill="1" applyBorder="1" applyAlignment="1">
      <alignment horizontal="right" vertical="center" wrapText="1"/>
    </xf>
    <xf numFmtId="0" fontId="38" fillId="0" borderId="0" xfId="3" applyFont="1"/>
    <xf numFmtId="0" fontId="38" fillId="4" borderId="4" xfId="7" applyFont="1" applyFill="1" applyBorder="1" applyAlignment="1">
      <alignment horizontal="left" vertical="center" wrapText="1"/>
    </xf>
    <xf numFmtId="0" fontId="38" fillId="0" borderId="4" xfId="7" applyFont="1" applyBorder="1" applyAlignment="1">
      <alignment horizontal="left" vertical="center" wrapText="1"/>
    </xf>
    <xf numFmtId="0" fontId="40" fillId="0" borderId="4" xfId="7" applyFont="1" applyBorder="1" applyAlignment="1">
      <alignment horizontal="left" vertical="center" wrapText="1"/>
    </xf>
    <xf numFmtId="0" fontId="39" fillId="2" borderId="5" xfId="7" applyFont="1" applyFill="1" applyBorder="1" applyAlignment="1">
      <alignment horizontal="left" vertical="center" wrapText="1"/>
    </xf>
    <xf numFmtId="0" fontId="39" fillId="2" borderId="3" xfId="7" applyFont="1" applyFill="1" applyBorder="1" applyAlignment="1">
      <alignment horizontal="left" vertical="center" wrapText="1"/>
    </xf>
    <xf numFmtId="0" fontId="39" fillId="2" borderId="6" xfId="7" applyFont="1" applyFill="1" applyBorder="1" applyAlignment="1">
      <alignment horizontal="left" vertical="center" wrapText="1"/>
    </xf>
    <xf numFmtId="0" fontId="38" fillId="0" borderId="5" xfId="7" applyFont="1" applyBorder="1" applyAlignment="1">
      <alignment horizontal="left" vertical="center" wrapText="1"/>
    </xf>
    <xf numFmtId="0" fontId="38" fillId="0" borderId="6" xfId="7" applyFont="1" applyBorder="1" applyAlignment="1">
      <alignment horizontal="left" vertical="center" wrapText="1"/>
    </xf>
    <xf numFmtId="0" fontId="40" fillId="0" borderId="5" xfId="7" applyFont="1" applyBorder="1" applyAlignment="1">
      <alignment horizontal="left" vertical="center" wrapText="1"/>
    </xf>
    <xf numFmtId="0" fontId="40" fillId="0" borderId="6" xfId="7" applyFont="1" applyBorder="1" applyAlignment="1">
      <alignment horizontal="left" vertical="center" wrapText="1"/>
    </xf>
    <xf numFmtId="49" fontId="38" fillId="0" borderId="17" xfId="7" applyNumberFormat="1" applyFont="1" applyBorder="1" applyAlignment="1">
      <alignment horizontal="center" vertical="center" wrapText="1"/>
    </xf>
    <xf numFmtId="49" fontId="38" fillId="0" borderId="18" xfId="7" applyNumberFormat="1" applyFont="1" applyBorder="1" applyAlignment="1">
      <alignment horizontal="center" vertical="center" wrapText="1"/>
    </xf>
    <xf numFmtId="49" fontId="38" fillId="0" borderId="19" xfId="7" applyNumberFormat="1" applyFont="1" applyBorder="1" applyAlignment="1">
      <alignment horizontal="center" vertical="center" wrapText="1"/>
    </xf>
    <xf numFmtId="49" fontId="38" fillId="0" borderId="20" xfId="7" applyNumberFormat="1" applyFont="1" applyBorder="1" applyAlignment="1">
      <alignment horizontal="center" vertical="center" wrapText="1"/>
    </xf>
    <xf numFmtId="0" fontId="38" fillId="0" borderId="5" xfId="7" applyFont="1" applyBorder="1" applyAlignment="1">
      <alignment horizontal="center" vertical="center" wrapText="1"/>
    </xf>
    <xf numFmtId="0" fontId="38" fillId="0" borderId="3" xfId="7" applyFont="1" applyBorder="1" applyAlignment="1">
      <alignment horizontal="center" vertical="center" wrapText="1"/>
    </xf>
    <xf numFmtId="0" fontId="38" fillId="0" borderId="6" xfId="7" applyFont="1" applyBorder="1" applyAlignment="1">
      <alignment horizontal="center" vertical="center" wrapText="1"/>
    </xf>
    <xf numFmtId="0" fontId="38" fillId="0" borderId="7" xfId="7" applyFont="1" applyBorder="1" applyAlignment="1">
      <alignment horizontal="center" vertical="center" wrapText="1"/>
    </xf>
    <xf numFmtId="0" fontId="38" fillId="0" borderId="8" xfId="7" applyFont="1" applyBorder="1" applyAlignment="1">
      <alignment horizontal="center" vertical="center" wrapText="1"/>
    </xf>
    <xf numFmtId="0" fontId="38" fillId="0" borderId="5" xfId="8" applyFont="1" applyBorder="1" applyAlignment="1">
      <alignment horizontal="center" wrapText="1"/>
    </xf>
    <xf numFmtId="0" fontId="38" fillId="0" borderId="6" xfId="8" applyFont="1" applyBorder="1" applyAlignment="1">
      <alignment horizontal="center" wrapText="1"/>
    </xf>
    <xf numFmtId="0" fontId="17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29" fillId="0" borderId="2" xfId="6" applyFont="1" applyBorder="1" applyAlignment="1">
      <alignment horizontal="center"/>
    </xf>
    <xf numFmtId="0" fontId="28" fillId="0" borderId="0" xfId="6" applyFont="1" applyAlignment="1">
      <alignment horizontal="center"/>
    </xf>
    <xf numFmtId="0" fontId="32" fillId="0" borderId="0" xfId="6" applyFont="1" applyAlignment="1">
      <alignment horizontal="center"/>
    </xf>
    <xf numFmtId="0" fontId="33" fillId="0" borderId="5" xfId="6" applyFont="1" applyBorder="1" applyAlignment="1">
      <alignment horizontal="left" vertical="center" wrapText="1"/>
    </xf>
    <xf numFmtId="0" fontId="33" fillId="0" borderId="3" xfId="6" applyFont="1" applyBorder="1" applyAlignment="1">
      <alignment horizontal="left" vertical="center" wrapText="1"/>
    </xf>
    <xf numFmtId="0" fontId="33" fillId="0" borderId="6" xfId="6" applyFont="1" applyBorder="1" applyAlignment="1">
      <alignment horizontal="left" vertical="center" wrapText="1"/>
    </xf>
    <xf numFmtId="0" fontId="29" fillId="0" borderId="2" xfId="6" applyFont="1" applyBorder="1" applyAlignment="1">
      <alignment horizontal="center" vertical="top"/>
    </xf>
    <xf numFmtId="0" fontId="28" fillId="0" borderId="0" xfId="6" applyFont="1" applyAlignment="1">
      <alignment wrapText="1"/>
    </xf>
    <xf numFmtId="0" fontId="27" fillId="0" borderId="7" xfId="6" applyFont="1" applyBorder="1" applyAlignment="1">
      <alignment horizontal="center" vertical="center" wrapText="1"/>
    </xf>
    <xf numFmtId="0" fontId="27" fillId="0" borderId="9" xfId="6" applyFont="1" applyBorder="1" applyAlignment="1">
      <alignment horizontal="center" vertical="center" wrapText="1"/>
    </xf>
    <xf numFmtId="0" fontId="27" fillId="0" borderId="8" xfId="6" applyFont="1" applyBorder="1" applyAlignment="1">
      <alignment horizontal="center" vertical="center" wrapText="1"/>
    </xf>
    <xf numFmtId="0" fontId="27" fillId="0" borderId="5" xfId="6" applyFont="1" applyBorder="1" applyAlignment="1">
      <alignment horizontal="center" vertical="center" wrapText="1"/>
    </xf>
    <xf numFmtId="0" fontId="27" fillId="0" borderId="3" xfId="6" applyFont="1" applyBorder="1" applyAlignment="1">
      <alignment horizontal="center" vertical="center" wrapText="1"/>
    </xf>
    <xf numFmtId="0" fontId="27" fillId="0" borderId="6" xfId="6" applyFont="1" applyBorder="1" applyAlignment="1">
      <alignment horizontal="center" vertical="center" wrapText="1"/>
    </xf>
    <xf numFmtId="0" fontId="35" fillId="0" borderId="5" xfId="6" applyFont="1" applyBorder="1" applyAlignment="1">
      <alignment horizontal="right" vertical="top" wrapText="1"/>
    </xf>
    <xf numFmtId="0" fontId="35" fillId="0" borderId="6" xfId="6" applyFont="1" applyBorder="1" applyAlignment="1">
      <alignment horizontal="right" vertical="top" wrapText="1"/>
    </xf>
    <xf numFmtId="0" fontId="30" fillId="0" borderId="5" xfId="6" applyFont="1" applyBorder="1" applyAlignment="1">
      <alignment horizontal="right" vertical="top" wrapText="1"/>
    </xf>
    <xf numFmtId="0" fontId="30" fillId="0" borderId="6" xfId="6" applyFont="1" applyBorder="1" applyAlignment="1">
      <alignment horizontal="right" vertical="top" wrapText="1"/>
    </xf>
    <xf numFmtId="0" fontId="27" fillId="0" borderId="5" xfId="6" applyFont="1" applyBorder="1" applyAlignment="1">
      <alignment horizontal="right" indent="1"/>
    </xf>
    <xf numFmtId="0" fontId="27" fillId="0" borderId="6" xfId="6" applyFont="1" applyBorder="1" applyAlignment="1">
      <alignment horizontal="right" indent="1"/>
    </xf>
    <xf numFmtId="0" fontId="27" fillId="0" borderId="4" xfId="6" applyFont="1" applyBorder="1" applyAlignment="1">
      <alignment horizontal="right" indent="1"/>
    </xf>
    <xf numFmtId="0" fontId="36" fillId="0" borderId="5" xfId="6" applyFont="1" applyBorder="1" applyAlignment="1">
      <alignment horizontal="right"/>
    </xf>
    <xf numFmtId="0" fontId="36" fillId="0" borderId="6" xfId="6" applyFont="1" applyBorder="1" applyAlignment="1">
      <alignment horizontal="right"/>
    </xf>
    <xf numFmtId="49" fontId="9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49" fontId="7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0" fontId="11" fillId="0" borderId="4" xfId="0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left" vertical="top" wrapText="1"/>
    </xf>
    <xf numFmtId="49" fontId="7" fillId="0" borderId="4" xfId="1" applyNumberFormat="1" applyFont="1" applyBorder="1" applyAlignment="1">
      <alignment horizontal="left" vertical="top" wrapText="1"/>
    </xf>
    <xf numFmtId="0" fontId="14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4" fillId="0" borderId="2" xfId="1" applyFont="1" applyBorder="1" applyAlignment="1">
      <alignment horizontal="center" vertical="top"/>
    </xf>
    <xf numFmtId="0" fontId="15" fillId="0" borderId="5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1" fillId="0" borderId="0" xfId="11"/>
    <xf numFmtId="0" fontId="42" fillId="3" borderId="0" xfId="11" applyFont="1" applyFill="1" applyAlignment="1">
      <alignment horizontal="center" vertical="center" wrapText="1"/>
    </xf>
    <xf numFmtId="0" fontId="43" fillId="0" borderId="0" xfId="11" applyFont="1" applyAlignment="1">
      <alignment horizontal="left" vertical="center" wrapText="1"/>
    </xf>
    <xf numFmtId="0" fontId="1" fillId="0" borderId="0" xfId="11" applyAlignment="1">
      <alignment horizontal="left"/>
    </xf>
    <xf numFmtId="0" fontId="1" fillId="0" borderId="4" xfId="11" applyBorder="1"/>
    <xf numFmtId="0" fontId="44" fillId="0" borderId="4" xfId="11" applyFont="1" applyBorder="1" applyAlignment="1">
      <alignment horizontal="center" vertical="center" wrapText="1"/>
    </xf>
    <xf numFmtId="0" fontId="1" fillId="0" borderId="4" xfId="11" applyBorder="1" applyAlignment="1">
      <alignment vertical="center"/>
    </xf>
    <xf numFmtId="0" fontId="45" fillId="0" borderId="5" xfId="1" applyFont="1" applyBorder="1" applyAlignment="1">
      <alignment vertical="center" wrapText="1"/>
    </xf>
    <xf numFmtId="0" fontId="46" fillId="0" borderId="4" xfId="11" applyFont="1" applyBorder="1" applyAlignment="1">
      <alignment horizontal="center" vertical="center"/>
    </xf>
    <xf numFmtId="0" fontId="45" fillId="0" borderId="6" xfId="1" applyFont="1" applyBorder="1" applyAlignment="1">
      <alignment horizontal="center" vertical="center" wrapText="1"/>
    </xf>
    <xf numFmtId="4" fontId="45" fillId="0" borderId="4" xfId="1" applyNumberFormat="1" applyFont="1" applyBorder="1" applyAlignment="1">
      <alignment horizontal="center" vertical="center" wrapText="1"/>
    </xf>
    <xf numFmtId="0" fontId="47" fillId="0" borderId="4" xfId="11" applyFont="1" applyBorder="1" applyAlignment="1">
      <alignment horizontal="center" vertical="center" wrapText="1"/>
    </xf>
    <xf numFmtId="4" fontId="46" fillId="0" borderId="4" xfId="11" applyNumberFormat="1" applyFont="1" applyBorder="1" applyAlignment="1">
      <alignment vertical="center"/>
    </xf>
    <xf numFmtId="49" fontId="1" fillId="0" borderId="0" xfId="11" applyNumberFormat="1" applyAlignment="1">
      <alignment vertical="center"/>
    </xf>
    <xf numFmtId="0" fontId="1" fillId="0" borderId="0" xfId="11" applyAlignment="1">
      <alignment vertical="center"/>
    </xf>
    <xf numFmtId="0" fontId="48" fillId="0" borderId="4" xfId="11" applyFont="1" applyBorder="1" applyAlignment="1">
      <alignment horizontal="center" vertical="center" wrapText="1"/>
    </xf>
    <xf numFmtId="0" fontId="46" fillId="0" borderId="4" xfId="11" applyFont="1" applyBorder="1" applyAlignment="1">
      <alignment horizontal="center" vertical="center" wrapText="1"/>
    </xf>
    <xf numFmtId="4" fontId="49" fillId="0" borderId="4" xfId="11" applyNumberFormat="1" applyFont="1" applyBorder="1" applyAlignment="1">
      <alignment vertical="center"/>
    </xf>
    <xf numFmtId="4" fontId="1" fillId="0" borderId="0" xfId="11" applyNumberFormat="1"/>
    <xf numFmtId="43" fontId="0" fillId="0" borderId="0" xfId="12" applyFont="1"/>
    <xf numFmtId="172" fontId="1" fillId="0" borderId="0" xfId="11" applyNumberFormat="1"/>
    <xf numFmtId="0" fontId="16" fillId="3" borderId="0" xfId="3" applyFill="1" applyAlignment="1">
      <alignment horizontal="center" vertical="center" wrapText="1"/>
    </xf>
    <xf numFmtId="0" fontId="16" fillId="0" borderId="0" xfId="3" applyAlignment="1">
      <alignment horizontal="left"/>
    </xf>
    <xf numFmtId="0" fontId="16" fillId="0" borderId="4" xfId="2" applyBorder="1" applyAlignment="1">
      <alignment horizontal="center" vertical="center" wrapText="1"/>
    </xf>
    <xf numFmtId="0" fontId="16" fillId="0" borderId="0" xfId="3" applyAlignment="1">
      <alignment horizontal="center"/>
    </xf>
    <xf numFmtId="49" fontId="50" fillId="0" borderId="4" xfId="2" applyNumberFormat="1" applyFont="1" applyBorder="1" applyAlignment="1">
      <alignment horizontal="center" vertical="center" wrapText="1"/>
    </xf>
    <xf numFmtId="169" fontId="16" fillId="0" borderId="4" xfId="2" applyNumberFormat="1" applyBorder="1" applyAlignment="1">
      <alignment vertical="center" wrapText="1"/>
    </xf>
    <xf numFmtId="169" fontId="16" fillId="0" borderId="4" xfId="2" applyNumberFormat="1" applyBorder="1" applyAlignment="1">
      <alignment horizontal="center" vertical="center" wrapText="1"/>
    </xf>
    <xf numFmtId="169" fontId="20" fillId="0" borderId="4" xfId="2" applyNumberFormat="1" applyFont="1" applyBorder="1" applyAlignment="1">
      <alignment horizontal="left" vertical="center" wrapText="1"/>
    </xf>
    <xf numFmtId="177" fontId="16" fillId="0" borderId="4" xfId="2" applyNumberFormat="1" applyBorder="1" applyAlignment="1">
      <alignment horizontal="center" vertical="center" wrapText="1"/>
    </xf>
    <xf numFmtId="0" fontId="16" fillId="0" borderId="0" xfId="3" applyAlignment="1">
      <alignment horizontal="left" wrapText="1"/>
    </xf>
    <xf numFmtId="0" fontId="1" fillId="0" borderId="0" xfId="11" applyAlignment="1">
      <alignment wrapText="1"/>
    </xf>
    <xf numFmtId="0" fontId="16" fillId="0" borderId="0" xfId="3" applyAlignment="1">
      <alignment wrapText="1"/>
    </xf>
    <xf numFmtId="4" fontId="16" fillId="0" borderId="0" xfId="3" applyNumberFormat="1"/>
    <xf numFmtId="0" fontId="18" fillId="3" borderId="1" xfId="2" applyFont="1" applyFill="1" applyBorder="1" applyAlignment="1">
      <alignment horizontal="center" vertical="center" wrapText="1"/>
    </xf>
    <xf numFmtId="4" fontId="38" fillId="2" borderId="4" xfId="7" applyNumberFormat="1" applyFont="1" applyFill="1" applyBorder="1" applyAlignment="1">
      <alignment horizontal="right" vertical="center" wrapText="1"/>
    </xf>
    <xf numFmtId="175" fontId="38" fillId="2" borderId="4" xfId="7" applyNumberFormat="1" applyFont="1" applyFill="1" applyBorder="1" applyAlignment="1">
      <alignment horizontal="center" vertical="center" wrapText="1"/>
    </xf>
    <xf numFmtId="0" fontId="39" fillId="2" borderId="4" xfId="7" applyFont="1" applyFill="1" applyBorder="1" applyAlignment="1">
      <alignment horizontal="left" vertical="center" wrapText="1"/>
    </xf>
    <xf numFmtId="0" fontId="28" fillId="0" borderId="1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0" borderId="0" xfId="6" applyFont="1"/>
    <xf numFmtId="0" fontId="6" fillId="3" borderId="0" xfId="6" applyFont="1" applyFill="1" applyAlignment="1">
      <alignment horizontal="center" wrapText="1"/>
    </xf>
    <xf numFmtId="0" fontId="28" fillId="3" borderId="0" xfId="6" applyFont="1" applyFill="1" applyAlignment="1">
      <alignment horizontal="center" wrapText="1"/>
    </xf>
    <xf numFmtId="0" fontId="4" fillId="0" borderId="4" xfId="6" applyFont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170" fontId="6" fillId="0" borderId="3" xfId="10" applyNumberFormat="1" applyFont="1" applyBorder="1" applyAlignment="1">
      <alignment horizontal="right"/>
    </xf>
    <xf numFmtId="0" fontId="8" fillId="3" borderId="1" xfId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wrapText="1"/>
    </xf>
    <xf numFmtId="169" fontId="16" fillId="0" borderId="0" xfId="3" applyNumberFormat="1"/>
  </cellXfs>
  <cellStyles count="13">
    <cellStyle name="Normal" xfId="2" xr:uid="{FC8F25FD-6478-4633-A70E-25B99E0EF1D7}"/>
    <cellStyle name="Обычный" xfId="0" builtinId="0"/>
    <cellStyle name="Обычный 2" xfId="1" xr:uid="{13B1B73E-66C4-4DC3-8382-619EC4EE99E9}"/>
    <cellStyle name="Обычный 2 2" xfId="3" xr:uid="{DF2C9E56-6BE5-4951-B7C4-4A538166C555}"/>
    <cellStyle name="Обычный 2 2 2 2" xfId="7" xr:uid="{FC7CA02C-02F0-4700-A0A3-AA8078407615}"/>
    <cellStyle name="Обычный 3" xfId="6" xr:uid="{F7020FE9-D039-4064-A0CA-31DA3782C16C}"/>
    <cellStyle name="Обычный 3 2" xfId="11" xr:uid="{C5E6272B-C5BB-4013-9937-BB6EBC835C2C}"/>
    <cellStyle name="Обычный 5" xfId="9" xr:uid="{4884EB54-9126-47EE-88F5-0EB585B171C0}"/>
    <cellStyle name="Обычный 7" xfId="4" xr:uid="{9B4C4D18-EDD6-4F35-8AA5-782EF8AF5D26}"/>
    <cellStyle name="СводРасч" xfId="8" xr:uid="{A1F95A12-47C1-42CD-9D78-01E9AD903542}"/>
    <cellStyle name="Финансовый" xfId="10" builtinId="3"/>
    <cellStyle name="Финансовый 2 2" xfId="5" xr:uid="{44EB2008-39FA-4B61-9261-0A9B23E4DE96}"/>
    <cellStyle name="Финансовый 2 2 2" xfId="12" xr:uid="{C5A8C2AF-834A-4696-9923-1434451558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37A38-5D7E-4B35-9775-8B8C45DB2ECB}">
  <dimension ref="A1:M55"/>
  <sheetViews>
    <sheetView tabSelected="1" topLeftCell="A7" zoomScale="82" zoomScaleNormal="82" workbookViewId="0">
      <selection activeCell="H25" sqref="H25"/>
    </sheetView>
  </sheetViews>
  <sheetFormatPr defaultColWidth="8.85546875" defaultRowHeight="15" x14ac:dyDescent="0.25"/>
  <cols>
    <col min="1" max="1" width="5.5703125" style="86" bestFit="1" customWidth="1"/>
    <col min="2" max="2" width="36.7109375" style="86" bestFit="1" customWidth="1"/>
    <col min="3" max="3" width="49" style="86" customWidth="1"/>
    <col min="4" max="4" width="14.28515625" style="86" customWidth="1"/>
    <col min="5" max="5" width="11.140625" style="165" customWidth="1"/>
    <col min="6" max="6" width="8.85546875" style="165"/>
    <col min="7" max="7" width="33.7109375" style="165" customWidth="1"/>
    <col min="8" max="13" width="14.85546875" style="165" customWidth="1"/>
    <col min="14" max="14" width="15.85546875" style="86" customWidth="1"/>
    <col min="15" max="15" width="13.85546875" style="86" customWidth="1"/>
    <col min="16" max="16384" width="8.85546875" style="86"/>
  </cols>
  <sheetData>
    <row r="1" spans="1:13" ht="15.75" x14ac:dyDescent="0.2">
      <c r="A1" s="85"/>
      <c r="B1" s="85"/>
      <c r="C1" s="85"/>
      <c r="E1" s="183" t="s">
        <v>292</v>
      </c>
      <c r="F1" s="176" t="s">
        <v>376</v>
      </c>
      <c r="G1" s="177"/>
      <c r="H1" s="180" t="s">
        <v>377</v>
      </c>
      <c r="I1" s="181"/>
      <c r="J1" s="181"/>
      <c r="K1" s="182"/>
      <c r="L1" s="183" t="s">
        <v>378</v>
      </c>
      <c r="M1" s="183" t="s">
        <v>379</v>
      </c>
    </row>
    <row r="2" spans="1:13" ht="45" x14ac:dyDescent="0.2">
      <c r="A2" s="87"/>
      <c r="B2" s="87" t="s">
        <v>313</v>
      </c>
      <c r="C2" s="88" t="s">
        <v>375</v>
      </c>
      <c r="E2" s="184"/>
      <c r="F2" s="178"/>
      <c r="G2" s="179"/>
      <c r="H2" s="147" t="s">
        <v>380</v>
      </c>
      <c r="I2" s="147" t="s">
        <v>381</v>
      </c>
      <c r="J2" s="147" t="s">
        <v>382</v>
      </c>
      <c r="K2" s="147" t="s">
        <v>383</v>
      </c>
      <c r="L2" s="184"/>
      <c r="M2" s="184"/>
    </row>
    <row r="3" spans="1:13" x14ac:dyDescent="0.25">
      <c r="A3" s="89"/>
      <c r="B3" s="89"/>
      <c r="C3" s="89"/>
      <c r="E3" s="148">
        <v>1</v>
      </c>
      <c r="F3" s="185">
        <v>2</v>
      </c>
      <c r="G3" s="186"/>
      <c r="H3" s="148">
        <v>3</v>
      </c>
      <c r="I3" s="148">
        <v>4</v>
      </c>
      <c r="J3" s="148">
        <v>5</v>
      </c>
      <c r="K3" s="148">
        <v>6</v>
      </c>
      <c r="L3" s="148">
        <v>7</v>
      </c>
      <c r="M3" s="148">
        <v>8</v>
      </c>
    </row>
    <row r="4" spans="1:13" ht="28.5" x14ac:dyDescent="0.2">
      <c r="A4" s="87"/>
      <c r="B4" s="87"/>
      <c r="C4" s="87"/>
      <c r="E4" s="149" t="s">
        <v>384</v>
      </c>
      <c r="F4" s="169" t="s">
        <v>385</v>
      </c>
      <c r="G4" s="171"/>
      <c r="H4" s="150"/>
      <c r="I4" s="150"/>
      <c r="J4" s="150"/>
      <c r="K4" s="150"/>
      <c r="L4" s="150"/>
      <c r="M4" s="150"/>
    </row>
    <row r="5" spans="1:13" x14ac:dyDescent="0.2">
      <c r="A5" s="87"/>
      <c r="B5" s="87"/>
      <c r="C5" s="87"/>
      <c r="E5" s="151" t="s">
        <v>386</v>
      </c>
      <c r="F5" s="172" t="s">
        <v>387</v>
      </c>
      <c r="G5" s="173"/>
      <c r="H5" s="152">
        <f>'ССРСС '!G40</f>
        <v>76.040000000000006</v>
      </c>
      <c r="I5" s="152">
        <f>'ССРСС '!D41+'ССРСС '!E41</f>
        <v>3203.33</v>
      </c>
      <c r="J5" s="152">
        <f>'ССРСС '!F41</f>
        <v>906.85</v>
      </c>
      <c r="K5" s="152">
        <f>'ССРСС '!G37</f>
        <v>98.25</v>
      </c>
      <c r="L5" s="153">
        <f>SUM(H5:K5)</f>
        <v>4284.47</v>
      </c>
      <c r="M5" s="154" t="s">
        <v>388</v>
      </c>
    </row>
    <row r="6" spans="1:13" ht="25.5" x14ac:dyDescent="0.2">
      <c r="A6" s="87"/>
      <c r="B6" s="90" t="s">
        <v>434</v>
      </c>
      <c r="C6" s="91">
        <f>C26</f>
        <v>5943.9220329296695</v>
      </c>
      <c r="E6" s="151" t="s">
        <v>389</v>
      </c>
      <c r="F6" s="172" t="s">
        <v>390</v>
      </c>
      <c r="G6" s="173"/>
      <c r="H6" s="152">
        <f>H5*1.2</f>
        <v>91.248000000000005</v>
      </c>
      <c r="I6" s="152">
        <f>I5*1.2</f>
        <v>3843.9959999999996</v>
      </c>
      <c r="J6" s="152">
        <f>J5*1.2</f>
        <v>1088.22</v>
      </c>
      <c r="K6" s="152">
        <f>K5*1.2</f>
        <v>117.89999999999999</v>
      </c>
      <c r="L6" s="153">
        <f>SUM(H6:K6)</f>
        <v>5141.3639999999996</v>
      </c>
      <c r="M6" s="154" t="s">
        <v>388</v>
      </c>
    </row>
    <row r="7" spans="1:13" ht="28.5" x14ac:dyDescent="0.2">
      <c r="A7" s="87"/>
      <c r="B7" s="87"/>
      <c r="C7" s="87"/>
      <c r="E7" s="149" t="s">
        <v>435</v>
      </c>
      <c r="F7" s="169" t="s">
        <v>391</v>
      </c>
      <c r="G7" s="170"/>
      <c r="H7" s="170"/>
      <c r="I7" s="171"/>
      <c r="J7" s="150"/>
      <c r="K7" s="150"/>
      <c r="L7" s="150"/>
      <c r="M7" s="155"/>
    </row>
    <row r="8" spans="1:13" x14ac:dyDescent="0.2">
      <c r="A8" s="89"/>
      <c r="B8" s="89"/>
      <c r="C8" s="89"/>
      <c r="E8" s="151" t="s">
        <v>440</v>
      </c>
      <c r="F8" s="172" t="s">
        <v>392</v>
      </c>
      <c r="G8" s="173"/>
      <c r="H8" s="152"/>
      <c r="I8" s="152">
        <v>92.494579999999999</v>
      </c>
      <c r="J8" s="152">
        <f>J5</f>
        <v>906.85</v>
      </c>
      <c r="K8" s="152"/>
      <c r="L8" s="156">
        <f>SUM(H8:K8)</f>
        <v>999.34458000000006</v>
      </c>
      <c r="M8" s="154" t="s">
        <v>388</v>
      </c>
    </row>
    <row r="9" spans="1:13" x14ac:dyDescent="0.2">
      <c r="A9" s="87"/>
      <c r="B9" s="87"/>
      <c r="C9" s="87"/>
      <c r="E9" s="151" t="s">
        <v>441</v>
      </c>
      <c r="F9" s="172" t="s">
        <v>393</v>
      </c>
      <c r="G9" s="173"/>
      <c r="H9" s="152">
        <f>76.04/2</f>
        <v>38.020000000000003</v>
      </c>
      <c r="I9" s="152">
        <v>2259.3729990000002</v>
      </c>
      <c r="J9" s="152"/>
      <c r="K9" s="152">
        <f>98.25/2</f>
        <v>49.125</v>
      </c>
      <c r="L9" s="156">
        <f>SUM(H9:K9)</f>
        <v>2346.5179990000001</v>
      </c>
      <c r="M9" s="154" t="s">
        <v>388</v>
      </c>
    </row>
    <row r="10" spans="1:13" x14ac:dyDescent="0.2">
      <c r="A10" s="87"/>
      <c r="B10" s="92" t="s">
        <v>20</v>
      </c>
      <c r="C10" s="87"/>
      <c r="E10" s="151" t="s">
        <v>442</v>
      </c>
      <c r="F10" s="172" t="s">
        <v>394</v>
      </c>
      <c r="G10" s="173"/>
      <c r="H10" s="152"/>
      <c r="I10" s="152"/>
      <c r="J10" s="152"/>
      <c r="K10" s="152"/>
      <c r="L10" s="156">
        <f>SUM(H10:K10)</f>
        <v>0</v>
      </c>
      <c r="M10" s="154" t="s">
        <v>388</v>
      </c>
    </row>
    <row r="11" spans="1:13" x14ac:dyDescent="0.2">
      <c r="A11" s="87"/>
      <c r="B11" s="87"/>
      <c r="C11" s="87"/>
      <c r="E11" s="151" t="s">
        <v>443</v>
      </c>
      <c r="F11" s="172" t="s">
        <v>395</v>
      </c>
      <c r="G11" s="173"/>
      <c r="H11" s="152"/>
      <c r="I11" s="152"/>
      <c r="J11" s="152"/>
      <c r="K11" s="152"/>
      <c r="L11" s="156">
        <f>SUM(H11:K11)</f>
        <v>0</v>
      </c>
      <c r="M11" s="154" t="s">
        <v>388</v>
      </c>
    </row>
    <row r="12" spans="1:13" ht="15.75" x14ac:dyDescent="0.2">
      <c r="A12" s="93"/>
      <c r="B12" s="187" t="s">
        <v>314</v>
      </c>
      <c r="C12" s="187"/>
      <c r="E12" s="151" t="s">
        <v>444</v>
      </c>
      <c r="F12" s="172" t="s">
        <v>396</v>
      </c>
      <c r="G12" s="173"/>
      <c r="H12" s="152">
        <f>76.04/2</f>
        <v>38.020000000000003</v>
      </c>
      <c r="I12" s="152">
        <v>851.46220000000005</v>
      </c>
      <c r="J12" s="152"/>
      <c r="K12" s="152">
        <f>98.25/2</f>
        <v>49.125</v>
      </c>
      <c r="L12" s="156">
        <f>SUM(H12:K12)</f>
        <v>938.60720000000003</v>
      </c>
      <c r="M12" s="154" t="s">
        <v>388</v>
      </c>
    </row>
    <row r="13" spans="1:13" x14ac:dyDescent="0.2">
      <c r="A13" s="87"/>
      <c r="B13" s="87"/>
      <c r="C13" s="87"/>
      <c r="E13" s="151" t="s">
        <v>445</v>
      </c>
      <c r="F13" s="174" t="s">
        <v>397</v>
      </c>
      <c r="G13" s="175"/>
      <c r="H13" s="157">
        <f>SUM(H8:H12)</f>
        <v>76.040000000000006</v>
      </c>
      <c r="I13" s="157">
        <f>SUM(I8:I12)</f>
        <v>3203.3297790000001</v>
      </c>
      <c r="J13" s="158">
        <f>SUM(J8:J12)</f>
        <v>906.85</v>
      </c>
      <c r="K13" s="157">
        <f>SUM(K8:K12)</f>
        <v>98.25</v>
      </c>
      <c r="L13" s="157">
        <f>SUM(L8:L12)</f>
        <v>4284.469779</v>
      </c>
      <c r="M13" s="154" t="s">
        <v>388</v>
      </c>
    </row>
    <row r="14" spans="1:13" ht="92.25" customHeight="1" x14ac:dyDescent="0.2">
      <c r="A14" s="87"/>
      <c r="B14" s="284" t="s">
        <v>404</v>
      </c>
      <c r="C14" s="284"/>
      <c r="E14" s="149" t="s">
        <v>436</v>
      </c>
      <c r="F14" s="169" t="s">
        <v>398</v>
      </c>
      <c r="G14" s="170"/>
      <c r="H14" s="170"/>
      <c r="I14" s="170"/>
      <c r="J14" s="171"/>
      <c r="K14" s="150"/>
      <c r="L14" s="150"/>
      <c r="M14" s="155"/>
    </row>
    <row r="15" spans="1:13" x14ac:dyDescent="0.2">
      <c r="A15" s="89"/>
      <c r="B15" s="188" t="s">
        <v>5</v>
      </c>
      <c r="C15" s="188"/>
      <c r="E15" s="151" t="s">
        <v>446</v>
      </c>
      <c r="F15" s="167" t="s">
        <v>392</v>
      </c>
      <c r="G15" s="167"/>
      <c r="H15" s="152">
        <f>H8*$M$15/100</f>
        <v>0</v>
      </c>
      <c r="I15" s="152">
        <f>I8*$M$15/100</f>
        <v>99.70915724000001</v>
      </c>
      <c r="J15" s="152">
        <f>J8*$M$15/100</f>
        <v>977.58429999999998</v>
      </c>
      <c r="K15" s="152">
        <f>K8*$M$15/100</f>
        <v>0</v>
      </c>
      <c r="L15" s="152">
        <f>SUM(H15:K15)</f>
        <v>1077.29345724</v>
      </c>
      <c r="M15" s="159">
        <v>107.8</v>
      </c>
    </row>
    <row r="16" spans="1:13" x14ac:dyDescent="0.2">
      <c r="A16" s="87"/>
      <c r="B16" s="87"/>
      <c r="C16" s="87"/>
      <c r="E16" s="151" t="s">
        <v>447</v>
      </c>
      <c r="F16" s="167" t="s">
        <v>393</v>
      </c>
      <c r="G16" s="167"/>
      <c r="H16" s="152">
        <f>H9*$M$15/100*$M$16/100</f>
        <v>43.157794680000009</v>
      </c>
      <c r="I16" s="152">
        <f>I9*$M$15/100*$M$16/100</f>
        <v>2564.6911098468659</v>
      </c>
      <c r="J16" s="152">
        <f>J9*$M$15/100*$M$16/100</f>
        <v>0</v>
      </c>
      <c r="K16" s="152">
        <f>K9*$M$15/100*$M$16/100</f>
        <v>55.763457750000001</v>
      </c>
      <c r="L16" s="152">
        <f t="shared" ref="L16:L19" si="0">SUM(H16:K16)</f>
        <v>2663.6123622768655</v>
      </c>
      <c r="M16" s="159">
        <v>105.3</v>
      </c>
    </row>
    <row r="17" spans="1:13" ht="15.75" x14ac:dyDescent="0.2">
      <c r="A17" s="87"/>
      <c r="B17" s="87"/>
      <c r="C17" s="87"/>
      <c r="D17" s="94"/>
      <c r="E17" s="151" t="s">
        <v>448</v>
      </c>
      <c r="F17" s="167" t="s">
        <v>394</v>
      </c>
      <c r="G17" s="167"/>
      <c r="H17" s="152">
        <f>H10*$M$15/100*$M$16/100*$M$17/100</f>
        <v>0</v>
      </c>
      <c r="I17" s="152">
        <f>I10*$M$15/100*$M$16/100*$M$17/100</f>
        <v>0</v>
      </c>
      <c r="J17" s="152">
        <f>J10*$M$15/100*$M$16/100*$M$17/100</f>
        <v>0</v>
      </c>
      <c r="K17" s="152">
        <f>K10*$M$15/100*$M$16/100*$M$17/100</f>
        <v>0</v>
      </c>
      <c r="L17" s="152">
        <f t="shared" si="0"/>
        <v>0</v>
      </c>
      <c r="M17" s="159">
        <v>104.4</v>
      </c>
    </row>
    <row r="18" spans="1:13" ht="28.5" x14ac:dyDescent="0.2">
      <c r="A18" s="95" t="s">
        <v>21</v>
      </c>
      <c r="B18" s="96" t="s">
        <v>315</v>
      </c>
      <c r="C18" s="97" t="s">
        <v>316</v>
      </c>
      <c r="D18" s="94"/>
      <c r="E18" s="151" t="s">
        <v>449</v>
      </c>
      <c r="F18" s="167" t="s">
        <v>395</v>
      </c>
      <c r="G18" s="167"/>
      <c r="H18" s="152">
        <f>H11*$M$15/100*$M$16/100*$M$17/100*$M$18/100</f>
        <v>0</v>
      </c>
      <c r="I18" s="152">
        <f>I11*$M$15/100*$M$16/100*$M$17/100*$M$18/100</f>
        <v>0</v>
      </c>
      <c r="J18" s="152">
        <f>J11*$M$15/100*$M$16/100*$M$17/100*$M$18/100</f>
        <v>0</v>
      </c>
      <c r="K18" s="152">
        <f>K11*$M$15/100*$M$16/100*$M$17/100*$M$18/100</f>
        <v>0</v>
      </c>
      <c r="L18" s="152">
        <f t="shared" si="0"/>
        <v>0</v>
      </c>
      <c r="M18" s="159">
        <v>104.4</v>
      </c>
    </row>
    <row r="19" spans="1:13" ht="15.75" x14ac:dyDescent="0.2">
      <c r="A19" s="95">
        <v>1</v>
      </c>
      <c r="B19" s="96">
        <v>2</v>
      </c>
      <c r="C19" s="98">
        <v>3</v>
      </c>
      <c r="D19" s="94"/>
      <c r="E19" s="151" t="s">
        <v>450</v>
      </c>
      <c r="F19" s="167" t="s">
        <v>396</v>
      </c>
      <c r="G19" s="167"/>
      <c r="H19" s="152">
        <f>H12*$M$15/100*$M$16/100*$M$17/100*$M$18/100*$M$19/100</f>
        <v>49.108960402843465</v>
      </c>
      <c r="I19" s="152">
        <f>I12*$M$15/100*$M$16/100*$M$17/100*$M$18/100*$M$19/100</f>
        <v>1099.8007223650184</v>
      </c>
      <c r="J19" s="152">
        <f>J12*$M$15/100*$M$16/100*$M$17/100*$M$18/100*$M$19/100</f>
        <v>0</v>
      </c>
      <c r="K19" s="152">
        <f>K12*$M$15/100*$M$16/100*$M$17/100*$M$18/100*$M$19/100</f>
        <v>63.452858489996999</v>
      </c>
      <c r="L19" s="152">
        <f t="shared" si="0"/>
        <v>1212.3625412578588</v>
      </c>
      <c r="M19" s="159">
        <v>104.4</v>
      </c>
    </row>
    <row r="20" spans="1:13" x14ac:dyDescent="0.2">
      <c r="A20" s="99">
        <v>1</v>
      </c>
      <c r="B20" s="100" t="s">
        <v>317</v>
      </c>
      <c r="C20" s="101">
        <f>'ССРСС '!H43</f>
        <v>4284.47</v>
      </c>
      <c r="D20" s="102"/>
      <c r="E20" s="151" t="s">
        <v>451</v>
      </c>
      <c r="F20" s="168" t="s">
        <v>397</v>
      </c>
      <c r="G20" s="168"/>
      <c r="H20" s="157">
        <f>SUM(H15:H19)</f>
        <v>92.266755082843474</v>
      </c>
      <c r="I20" s="157">
        <f>SUM(I15:I19)</f>
        <v>3764.2009894518842</v>
      </c>
      <c r="J20" s="157">
        <f>SUM(J15:J19)</f>
        <v>977.58429999999998</v>
      </c>
      <c r="K20" s="157">
        <f>SUM(K15:K19)</f>
        <v>119.216316239997</v>
      </c>
      <c r="L20" s="160">
        <f>SUM(L15:L19)</f>
        <v>4953.268360774724</v>
      </c>
      <c r="M20" s="161"/>
    </row>
    <row r="21" spans="1:13" x14ac:dyDescent="0.2">
      <c r="A21" s="99">
        <v>1.1000000000000001</v>
      </c>
      <c r="B21" s="100" t="s">
        <v>318</v>
      </c>
      <c r="C21" s="103">
        <f>'ССРСС '!D43+'ССРСС '!E43</f>
        <v>3203.33</v>
      </c>
      <c r="D21" s="104"/>
      <c r="E21" s="149" t="s">
        <v>437</v>
      </c>
      <c r="F21" s="169" t="s">
        <v>401</v>
      </c>
      <c r="G21" s="170"/>
      <c r="H21" s="170"/>
      <c r="I21" s="170"/>
      <c r="J21" s="171"/>
      <c r="K21" s="285"/>
      <c r="L21" s="285"/>
      <c r="M21" s="286"/>
    </row>
    <row r="22" spans="1:13" x14ac:dyDescent="0.2">
      <c r="A22" s="99">
        <v>1.2</v>
      </c>
      <c r="B22" s="100" t="s">
        <v>319</v>
      </c>
      <c r="C22" s="105">
        <f>'ССРСС '!F43</f>
        <v>906.85</v>
      </c>
      <c r="D22" s="104"/>
      <c r="E22" s="151" t="s">
        <v>452</v>
      </c>
      <c r="F22" s="167" t="s">
        <v>392</v>
      </c>
      <c r="G22" s="167"/>
      <c r="H22" s="162">
        <f>H8*$M$22/100*1.2</f>
        <v>0</v>
      </c>
      <c r="I22" s="162">
        <f>I8*$M$22/100*1.2</f>
        <v>119.65098868800001</v>
      </c>
      <c r="J22" s="162">
        <f>J8*$M$22/100*1.2</f>
        <v>1173.1011599999999</v>
      </c>
      <c r="K22" s="162">
        <f>K8*$M$22/100*1.2</f>
        <v>0</v>
      </c>
      <c r="L22" s="162">
        <f>SUM(H22:K22)</f>
        <v>1292.752148688</v>
      </c>
      <c r="M22" s="159">
        <v>107.8</v>
      </c>
    </row>
    <row r="23" spans="1:13" x14ac:dyDescent="0.2">
      <c r="A23" s="99">
        <v>1.3</v>
      </c>
      <c r="B23" s="100" t="s">
        <v>320</v>
      </c>
      <c r="C23" s="105">
        <f>'ССРСС '!G43</f>
        <v>174.29</v>
      </c>
      <c r="D23" s="104"/>
      <c r="E23" s="151" t="s">
        <v>453</v>
      </c>
      <c r="F23" s="167" t="s">
        <v>393</v>
      </c>
      <c r="G23" s="167"/>
      <c r="H23" s="162">
        <f>H9*$M$22/100*$M$23/100*1.2</f>
        <v>51.789353616000007</v>
      </c>
      <c r="I23" s="162">
        <f>I9*$M$22/100*$M$23/100*1.2</f>
        <v>3077.6293318162388</v>
      </c>
      <c r="J23" s="162">
        <f>J9*$M$22/100*$M$23/100*1.2</f>
        <v>0</v>
      </c>
      <c r="K23" s="162">
        <f>K9*$M$22/100*$M$23/100*1.2</f>
        <v>66.916149300000001</v>
      </c>
      <c r="L23" s="162">
        <f>SUM(H23:K23)</f>
        <v>3196.334834732239</v>
      </c>
      <c r="M23" s="159">
        <v>105.3</v>
      </c>
    </row>
    <row r="24" spans="1:13" x14ac:dyDescent="0.2">
      <c r="A24" s="99">
        <v>2</v>
      </c>
      <c r="B24" s="100" t="s">
        <v>321</v>
      </c>
      <c r="C24" s="105">
        <f>'ССРСС '!H47</f>
        <v>5141.37</v>
      </c>
      <c r="E24" s="151" t="s">
        <v>454</v>
      </c>
      <c r="F24" s="167" t="s">
        <v>394</v>
      </c>
      <c r="G24" s="167"/>
      <c r="H24" s="162">
        <f>H10*$M$22/100*$M$23/100*$M$24/100*1.2</f>
        <v>0</v>
      </c>
      <c r="I24" s="162">
        <f>I10*$M$22/100*$M$23/100*$M$24/100*1.2</f>
        <v>0</v>
      </c>
      <c r="J24" s="162">
        <f>J10*$M$22/100*$M$23/100*$M$24/100*1.2</f>
        <v>0</v>
      </c>
      <c r="K24" s="162">
        <f>K10*$M$22/100*$M$23/100*$M$24/100*1.2</f>
        <v>0</v>
      </c>
      <c r="L24" s="162">
        <f>SUM(H24:K24)</f>
        <v>0</v>
      </c>
      <c r="M24" s="159">
        <v>104.4</v>
      </c>
    </row>
    <row r="25" spans="1:13" x14ac:dyDescent="0.2">
      <c r="A25" s="99">
        <v>2.1</v>
      </c>
      <c r="B25" s="100" t="s">
        <v>322</v>
      </c>
      <c r="C25" s="105">
        <f>'ССРСС '!H46</f>
        <v>856.9</v>
      </c>
      <c r="E25" s="151" t="s">
        <v>455</v>
      </c>
      <c r="F25" s="167" t="s">
        <v>395</v>
      </c>
      <c r="G25" s="167"/>
      <c r="H25" s="162">
        <f>H11*$M$22/100*$M$23/100*$M$24/100*$M$25/100*1.2</f>
        <v>0</v>
      </c>
      <c r="I25" s="162">
        <f>I11*$M$22/100*$M$23/100*$M$24/100*$M$25/100*1.2</f>
        <v>0</v>
      </c>
      <c r="J25" s="162">
        <f>J11*$M$22/100*$M$23/100*$M$24/100*$M$25/100*1.2</f>
        <v>0</v>
      </c>
      <c r="K25" s="162">
        <f>K11*$M$22/100*$M$23/100*$M$24/100*$M$25/100*1.2</f>
        <v>0</v>
      </c>
      <c r="L25" s="162">
        <f>SUM(H25:K25)</f>
        <v>0</v>
      </c>
      <c r="M25" s="159">
        <v>104.4</v>
      </c>
    </row>
    <row r="26" spans="1:13" ht="24" x14ac:dyDescent="0.2">
      <c r="A26" s="99">
        <v>3</v>
      </c>
      <c r="B26" s="100" t="s">
        <v>323</v>
      </c>
      <c r="C26" s="106">
        <f>L30</f>
        <v>5943.9220329296695</v>
      </c>
      <c r="D26" s="104">
        <f>C26/1.2</f>
        <v>4953.2683607747249</v>
      </c>
      <c r="E26" s="151" t="s">
        <v>456</v>
      </c>
      <c r="F26" s="167" t="s">
        <v>396</v>
      </c>
      <c r="G26" s="167"/>
      <c r="H26" s="152">
        <f>H12*$M$22/100*$M$23/100*$M$24/100*$M$25/100*$M$26/100*1.2</f>
        <v>58.930752483412157</v>
      </c>
      <c r="I26" s="152">
        <f>I12*$M$22/100*$M$23/100*$M$24/100*$M$25/100*$M$26/100*1.2</f>
        <v>1319.7608668380219</v>
      </c>
      <c r="J26" s="152">
        <f>J12*$M$22/100*$M$23/100*$M$24/100*$M$25/100*$M$26/100*1.2</f>
        <v>0</v>
      </c>
      <c r="K26" s="152">
        <f>K12*$M$22/100*$M$23/100*$M$24/100*$M$25/100*$M$26/100*1.2</f>
        <v>76.143430187996401</v>
      </c>
      <c r="L26" s="152">
        <f>SUM(H26:K26)</f>
        <v>1454.8350495094305</v>
      </c>
      <c r="M26" s="159">
        <v>104.4</v>
      </c>
    </row>
    <row r="27" spans="1:13" x14ac:dyDescent="0.2">
      <c r="A27" s="87"/>
      <c r="C27" s="87"/>
      <c r="E27" s="151" t="s">
        <v>457</v>
      </c>
      <c r="F27" s="168" t="s">
        <v>397</v>
      </c>
      <c r="G27" s="168"/>
      <c r="H27" s="157">
        <f>SUM(H22:H26)</f>
        <v>110.72010609941216</v>
      </c>
      <c r="I27" s="157">
        <f>SUM(I22:I26)</f>
        <v>4517.0411873422609</v>
      </c>
      <c r="J27" s="157">
        <f>SUM(J22:J26)</f>
        <v>1173.1011599999999</v>
      </c>
      <c r="K27" s="157">
        <f>SUM(K22:K26)</f>
        <v>143.05957948799642</v>
      </c>
      <c r="L27" s="157">
        <f>SUM(L22:L26)</f>
        <v>5943.9220329296695</v>
      </c>
      <c r="M27" s="161"/>
    </row>
    <row r="28" spans="1:13" x14ac:dyDescent="0.2">
      <c r="A28" s="87"/>
      <c r="C28" s="87"/>
      <c r="E28" s="149" t="s">
        <v>438</v>
      </c>
      <c r="F28" s="287" t="s">
        <v>439</v>
      </c>
      <c r="G28" s="287"/>
      <c r="H28" s="287"/>
      <c r="I28" s="287"/>
      <c r="J28" s="287"/>
      <c r="K28" s="287"/>
      <c r="L28" s="287"/>
      <c r="M28" s="287"/>
    </row>
    <row r="29" spans="1:13" ht="25.5" customHeight="1" x14ac:dyDescent="0.2">
      <c r="A29" s="189" t="s">
        <v>324</v>
      </c>
      <c r="B29" s="189"/>
      <c r="C29" s="189"/>
      <c r="E29" s="163" t="s">
        <v>399</v>
      </c>
      <c r="F29" s="166" t="s">
        <v>402</v>
      </c>
      <c r="G29" s="166"/>
      <c r="H29" s="164">
        <f>H20</f>
        <v>92.266755082843474</v>
      </c>
      <c r="I29" s="164">
        <f>I20</f>
        <v>3764.2009894518842</v>
      </c>
      <c r="J29" s="164">
        <f>J20</f>
        <v>977.58429999999998</v>
      </c>
      <c r="K29" s="164">
        <f>K20</f>
        <v>119.216316239997</v>
      </c>
      <c r="L29" s="164">
        <f>SUM(H29:K29)</f>
        <v>4953.2683607747249</v>
      </c>
      <c r="M29" s="154" t="s">
        <v>388</v>
      </c>
    </row>
    <row r="30" spans="1:13" x14ac:dyDescent="0.2">
      <c r="E30" s="163" t="s">
        <v>400</v>
      </c>
      <c r="F30" s="166" t="s">
        <v>403</v>
      </c>
      <c r="G30" s="166"/>
      <c r="H30" s="164">
        <f>H27</f>
        <v>110.72010609941216</v>
      </c>
      <c r="I30" s="164">
        <f>I27</f>
        <v>4517.0411873422609</v>
      </c>
      <c r="J30" s="164">
        <f>J27</f>
        <v>1173.1011599999999</v>
      </c>
      <c r="K30" s="164">
        <f>K27</f>
        <v>143.05957948799642</v>
      </c>
      <c r="L30" s="164">
        <f>SUM(H30:K30)</f>
        <v>5943.9220329296695</v>
      </c>
      <c r="M30" s="154" t="s">
        <v>388</v>
      </c>
    </row>
    <row r="32" spans="1:13" ht="15" customHeight="1" x14ac:dyDescent="0.25"/>
    <row r="33" spans="3:3" x14ac:dyDescent="0.25">
      <c r="C33" s="107"/>
    </row>
    <row r="36" spans="3:3" ht="15" customHeight="1" x14ac:dyDescent="0.25"/>
    <row r="37" spans="3:3" ht="15" customHeight="1" x14ac:dyDescent="0.25"/>
    <row r="38" spans="3:3" ht="14.25" customHeight="1" x14ac:dyDescent="0.25"/>
    <row r="40" spans="3:3" ht="14.25" customHeight="1" x14ac:dyDescent="0.25"/>
    <row r="42" spans="3:3" ht="14.25" customHeight="1" x14ac:dyDescent="0.25"/>
    <row r="44" spans="3:3" ht="14.25" customHeight="1" x14ac:dyDescent="0.25"/>
    <row r="45" spans="3:3" ht="15" customHeight="1" x14ac:dyDescent="0.25"/>
    <row r="46" spans="3:3" ht="15" customHeight="1" x14ac:dyDescent="0.25"/>
    <row r="47" spans="3:3" ht="15" customHeight="1" x14ac:dyDescent="0.25"/>
    <row r="48" spans="3: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5" ht="14.25" customHeight="1" x14ac:dyDescent="0.25"/>
  </sheetData>
  <mergeCells count="37">
    <mergeCell ref="B12:C12"/>
    <mergeCell ref="B14:C14"/>
    <mergeCell ref="B15:C15"/>
    <mergeCell ref="A29:C29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30:G30"/>
    <mergeCell ref="F24:G24"/>
    <mergeCell ref="F25:G25"/>
    <mergeCell ref="F26:G26"/>
    <mergeCell ref="F27:G27"/>
    <mergeCell ref="F29:G29"/>
    <mergeCell ref="F28:M28"/>
  </mergeCells>
  <phoneticPr fontId="5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904E0-A701-405C-926A-BCF75707C5DF}">
  <sheetPr>
    <pageSetUpPr fitToPage="1"/>
  </sheetPr>
  <dimension ref="A1:BB57"/>
  <sheetViews>
    <sheetView topLeftCell="A28" workbookViewId="0">
      <selection activeCell="H40" sqref="H40"/>
    </sheetView>
  </sheetViews>
  <sheetFormatPr defaultColWidth="9.140625" defaultRowHeight="11.25" customHeight="1" x14ac:dyDescent="0.2"/>
  <cols>
    <col min="1" max="1" width="6.7109375" style="108" customWidth="1"/>
    <col min="2" max="2" width="22.28515625" style="108" customWidth="1"/>
    <col min="3" max="3" width="34.28515625" style="108" customWidth="1"/>
    <col min="4" max="8" width="19.85546875" style="108" customWidth="1"/>
    <col min="9" max="13" width="113.7109375" style="110" hidden="1" customWidth="1"/>
    <col min="14" max="19" width="136" style="111" hidden="1" customWidth="1"/>
    <col min="20" max="26" width="155.85546875" style="112" hidden="1" customWidth="1"/>
    <col min="27" max="27" width="162.5703125" style="113" hidden="1" customWidth="1"/>
    <col min="28" max="30" width="56.5703125" style="114" hidden="1" customWidth="1"/>
    <col min="31" max="32" width="54.140625" style="115" hidden="1" customWidth="1"/>
    <col min="33" max="40" width="79.42578125" style="114" hidden="1" customWidth="1"/>
    <col min="41" max="44" width="83.140625" style="115" hidden="1" customWidth="1"/>
    <col min="45" max="48" width="79.42578125" style="114" hidden="1" customWidth="1"/>
    <col min="49" max="50" width="54.140625" style="115" hidden="1" customWidth="1"/>
    <col min="51" max="54" width="79.42578125" style="114" hidden="1" customWidth="1"/>
    <col min="55" max="16384" width="9.140625" style="108"/>
  </cols>
  <sheetData>
    <row r="1" spans="1:19" x14ac:dyDescent="0.2">
      <c r="H1" s="109" t="s">
        <v>325</v>
      </c>
    </row>
    <row r="2" spans="1:19" x14ac:dyDescent="0.2">
      <c r="A2" s="116"/>
      <c r="B2" s="116"/>
      <c r="C2" s="116"/>
      <c r="D2" s="116"/>
      <c r="E2" s="116"/>
      <c r="F2" s="116"/>
      <c r="G2" s="116"/>
      <c r="H2" s="117" t="s">
        <v>326</v>
      </c>
    </row>
    <row r="3" spans="1:19" x14ac:dyDescent="0.2">
      <c r="A3" s="116"/>
      <c r="B3" s="116"/>
      <c r="C3" s="116"/>
      <c r="D3" s="116"/>
      <c r="E3" s="116"/>
      <c r="F3" s="116"/>
      <c r="G3" s="116"/>
      <c r="H3" s="109"/>
    </row>
    <row r="4" spans="1:19" x14ac:dyDescent="0.2">
      <c r="A4" s="116"/>
      <c r="B4" s="116" t="s">
        <v>313</v>
      </c>
      <c r="C4" s="289" t="s">
        <v>375</v>
      </c>
      <c r="D4" s="288"/>
      <c r="E4" s="288"/>
      <c r="F4" s="288"/>
      <c r="G4" s="288"/>
      <c r="H4" s="116"/>
      <c r="I4" s="118" t="s">
        <v>327</v>
      </c>
      <c r="J4" s="118" t="s">
        <v>2</v>
      </c>
      <c r="K4" s="118" t="s">
        <v>2</v>
      </c>
      <c r="L4" s="118" t="s">
        <v>2</v>
      </c>
      <c r="M4" s="118" t="s">
        <v>2</v>
      </c>
    </row>
    <row r="5" spans="1:19" ht="10.5" customHeight="1" x14ac:dyDescent="0.2">
      <c r="A5" s="116"/>
      <c r="B5" s="116"/>
      <c r="C5" s="190" t="s">
        <v>328</v>
      </c>
      <c r="D5" s="190"/>
      <c r="E5" s="190"/>
      <c r="F5" s="190"/>
      <c r="G5" s="190"/>
      <c r="H5" s="116"/>
    </row>
    <row r="6" spans="1:19" ht="17.25" customHeight="1" x14ac:dyDescent="0.2">
      <c r="A6" s="116"/>
      <c r="B6" s="290" t="s">
        <v>458</v>
      </c>
      <c r="C6" s="119"/>
      <c r="D6" s="119"/>
      <c r="E6" s="119"/>
      <c r="F6" s="119"/>
      <c r="G6" s="119"/>
      <c r="H6" s="116"/>
    </row>
    <row r="7" spans="1:19" ht="17.25" customHeight="1" x14ac:dyDescent="0.2">
      <c r="A7" s="116"/>
      <c r="B7" s="116"/>
      <c r="C7" s="119"/>
      <c r="D7" s="119"/>
      <c r="E7" s="119"/>
      <c r="F7" s="119"/>
      <c r="G7" s="119"/>
      <c r="H7" s="116"/>
    </row>
    <row r="8" spans="1:19" ht="17.25" customHeight="1" x14ac:dyDescent="0.2">
      <c r="A8" s="116"/>
      <c r="B8" s="120" t="s">
        <v>329</v>
      </c>
      <c r="C8" s="119"/>
      <c r="D8" s="119"/>
      <c r="E8" s="119"/>
      <c r="F8" s="119"/>
      <c r="G8" s="119"/>
      <c r="H8" s="116"/>
    </row>
    <row r="9" spans="1:19" ht="17.25" customHeight="1" x14ac:dyDescent="0.2">
      <c r="A9" s="116"/>
      <c r="B9" s="116"/>
      <c r="C9" s="191"/>
      <c r="D9" s="191"/>
      <c r="E9" s="191"/>
      <c r="F9" s="191"/>
      <c r="G9" s="191"/>
      <c r="H9" s="116"/>
    </row>
    <row r="10" spans="1:19" ht="11.25" customHeight="1" x14ac:dyDescent="0.25">
      <c r="A10" s="121"/>
      <c r="B10" s="121"/>
      <c r="C10" s="190" t="s">
        <v>330</v>
      </c>
      <c r="D10" s="190"/>
      <c r="E10" s="190"/>
      <c r="F10" s="190"/>
      <c r="G10" s="190"/>
      <c r="H10" s="121"/>
    </row>
    <row r="11" spans="1:19" ht="11.25" customHeight="1" x14ac:dyDescent="0.25">
      <c r="A11" s="121"/>
      <c r="B11" s="121"/>
      <c r="C11" s="119"/>
      <c r="D11" s="119"/>
      <c r="E11" s="119"/>
      <c r="F11" s="119"/>
      <c r="G11" s="119"/>
      <c r="H11" s="121"/>
    </row>
    <row r="12" spans="1:19" ht="18" x14ac:dyDescent="0.25">
      <c r="A12" s="121"/>
      <c r="B12" s="192" t="s">
        <v>459</v>
      </c>
      <c r="C12" s="192"/>
      <c r="D12" s="192"/>
      <c r="E12" s="192"/>
      <c r="F12" s="192"/>
      <c r="G12" s="192"/>
      <c r="H12" s="121"/>
    </row>
    <row r="13" spans="1:19" ht="11.25" customHeight="1" x14ac:dyDescent="0.25">
      <c r="A13" s="121"/>
      <c r="B13" s="121"/>
      <c r="C13" s="119"/>
      <c r="D13" s="119"/>
      <c r="E13" s="119"/>
      <c r="F13" s="119"/>
      <c r="G13" s="119"/>
      <c r="H13" s="121"/>
    </row>
    <row r="14" spans="1:19" ht="11.25" customHeight="1" x14ac:dyDescent="0.25">
      <c r="A14" s="121"/>
      <c r="B14" s="121"/>
      <c r="C14" s="119"/>
      <c r="D14" s="119"/>
      <c r="E14" s="119"/>
      <c r="F14" s="119"/>
      <c r="G14" s="119"/>
      <c r="H14" s="121"/>
    </row>
    <row r="15" spans="1:19" ht="11.25" customHeight="1" x14ac:dyDescent="0.25">
      <c r="A15" s="121"/>
      <c r="B15" s="121"/>
      <c r="C15" s="119"/>
      <c r="D15" s="119"/>
      <c r="E15" s="119"/>
      <c r="F15" s="119"/>
      <c r="G15" s="119"/>
      <c r="H15" s="121"/>
    </row>
    <row r="16" spans="1:19" ht="33.75" x14ac:dyDescent="0.2">
      <c r="A16" s="122"/>
      <c r="B16" s="291" t="s">
        <v>404</v>
      </c>
      <c r="C16" s="292"/>
      <c r="D16" s="292"/>
      <c r="E16" s="292"/>
      <c r="F16" s="292"/>
      <c r="G16" s="292"/>
      <c r="H16" s="122"/>
      <c r="N16" s="123" t="s">
        <v>4</v>
      </c>
      <c r="O16" s="123" t="s">
        <v>2</v>
      </c>
      <c r="P16" s="123" t="s">
        <v>2</v>
      </c>
      <c r="Q16" s="123" t="s">
        <v>2</v>
      </c>
      <c r="R16" s="123" t="s">
        <v>2</v>
      </c>
      <c r="S16" s="123" t="s">
        <v>2</v>
      </c>
    </row>
    <row r="17" spans="1:54" ht="13.5" customHeight="1" x14ac:dyDescent="0.2">
      <c r="A17" s="124"/>
      <c r="B17" s="196" t="s">
        <v>5</v>
      </c>
      <c r="C17" s="196"/>
      <c r="D17" s="196"/>
      <c r="E17" s="196"/>
      <c r="F17" s="196"/>
      <c r="G17" s="196"/>
      <c r="H17" s="124"/>
    </row>
    <row r="18" spans="1:54" ht="9.75" customHeight="1" x14ac:dyDescent="0.2">
      <c r="A18" s="116"/>
      <c r="B18" s="116"/>
      <c r="C18" s="116"/>
      <c r="D18" s="125"/>
      <c r="E18" s="125"/>
      <c r="F18" s="125"/>
      <c r="G18" s="126"/>
      <c r="H18" s="126"/>
    </row>
    <row r="19" spans="1:54" x14ac:dyDescent="0.2">
      <c r="A19" s="127"/>
      <c r="B19" s="197" t="s">
        <v>374</v>
      </c>
      <c r="C19" s="197"/>
      <c r="D19" s="197"/>
      <c r="E19" s="197"/>
      <c r="F19" s="197"/>
      <c r="G19" s="197"/>
      <c r="H19" s="197"/>
      <c r="T19" s="122" t="s">
        <v>331</v>
      </c>
      <c r="U19" s="122" t="s">
        <v>2</v>
      </c>
      <c r="V19" s="122" t="s">
        <v>2</v>
      </c>
      <c r="W19" s="122" t="s">
        <v>2</v>
      </c>
      <c r="X19" s="122" t="s">
        <v>2</v>
      </c>
      <c r="Y19" s="122" t="s">
        <v>2</v>
      </c>
      <c r="Z19" s="122" t="s">
        <v>2</v>
      </c>
    </row>
    <row r="20" spans="1:54" ht="9.75" customHeight="1" x14ac:dyDescent="0.2">
      <c r="A20" s="116"/>
      <c r="B20" s="116"/>
      <c r="C20" s="116"/>
      <c r="D20" s="119"/>
      <c r="E20" s="119"/>
      <c r="F20" s="119"/>
      <c r="G20" s="119"/>
      <c r="H20" s="119"/>
    </row>
    <row r="21" spans="1:54" ht="16.5" customHeight="1" x14ac:dyDescent="0.2">
      <c r="A21" s="198" t="s">
        <v>21</v>
      </c>
      <c r="B21" s="198" t="s">
        <v>22</v>
      </c>
      <c r="C21" s="198" t="s">
        <v>332</v>
      </c>
      <c r="D21" s="201" t="s">
        <v>333</v>
      </c>
      <c r="E21" s="202"/>
      <c r="F21" s="202"/>
      <c r="G21" s="202"/>
      <c r="H21" s="203"/>
      <c r="I21" s="128"/>
    </row>
    <row r="22" spans="1:54" ht="58.5" customHeight="1" x14ac:dyDescent="0.2">
      <c r="A22" s="199"/>
      <c r="B22" s="199"/>
      <c r="C22" s="199"/>
      <c r="D22" s="198" t="s">
        <v>334</v>
      </c>
      <c r="E22" s="198" t="s">
        <v>335</v>
      </c>
      <c r="F22" s="198" t="s">
        <v>336</v>
      </c>
      <c r="G22" s="198" t="s">
        <v>337</v>
      </c>
      <c r="H22" s="198" t="s">
        <v>30</v>
      </c>
      <c r="I22" s="128"/>
    </row>
    <row r="23" spans="1:54" ht="3.75" customHeight="1" x14ac:dyDescent="0.2">
      <c r="A23" s="200"/>
      <c r="B23" s="200"/>
      <c r="C23" s="200"/>
      <c r="D23" s="200"/>
      <c r="E23" s="200"/>
      <c r="F23" s="200"/>
      <c r="G23" s="200"/>
      <c r="H23" s="200"/>
      <c r="I23" s="128"/>
    </row>
    <row r="24" spans="1:54" x14ac:dyDescent="0.2">
      <c r="A24" s="129">
        <v>1</v>
      </c>
      <c r="B24" s="129">
        <v>2</v>
      </c>
      <c r="C24" s="129">
        <v>3</v>
      </c>
      <c r="D24" s="129">
        <v>4</v>
      </c>
      <c r="E24" s="129">
        <v>5</v>
      </c>
      <c r="F24" s="129">
        <v>6</v>
      </c>
      <c r="G24" s="129">
        <v>7</v>
      </c>
      <c r="H24" s="129">
        <v>8</v>
      </c>
      <c r="I24" s="128"/>
    </row>
    <row r="25" spans="1:54" s="136" customFormat="1" ht="14.25" x14ac:dyDescent="0.2">
      <c r="A25" s="193" t="s">
        <v>338</v>
      </c>
      <c r="B25" s="194"/>
      <c r="C25" s="194"/>
      <c r="D25" s="194"/>
      <c r="E25" s="194"/>
      <c r="F25" s="194"/>
      <c r="G25" s="194"/>
      <c r="H25" s="195"/>
      <c r="I25" s="130"/>
      <c r="J25" s="130"/>
      <c r="K25" s="130"/>
      <c r="L25" s="130"/>
      <c r="M25" s="130"/>
      <c r="N25" s="131"/>
      <c r="O25" s="131"/>
      <c r="P25" s="131"/>
      <c r="Q25" s="131"/>
      <c r="R25" s="131"/>
      <c r="S25" s="131"/>
      <c r="T25" s="132"/>
      <c r="U25" s="132"/>
      <c r="V25" s="132"/>
      <c r="W25" s="132"/>
      <c r="X25" s="132"/>
      <c r="Y25" s="132"/>
      <c r="Z25" s="132"/>
      <c r="AA25" s="133" t="s">
        <v>338</v>
      </c>
      <c r="AB25" s="134"/>
      <c r="AC25" s="134"/>
      <c r="AD25" s="134"/>
      <c r="AE25" s="135"/>
      <c r="AF25" s="135"/>
      <c r="AG25" s="134"/>
      <c r="AH25" s="134"/>
      <c r="AI25" s="134"/>
      <c r="AJ25" s="134"/>
      <c r="AK25" s="134"/>
      <c r="AL25" s="134"/>
      <c r="AM25" s="134"/>
      <c r="AN25" s="134"/>
      <c r="AO25" s="135"/>
      <c r="AP25" s="135"/>
      <c r="AQ25" s="135"/>
      <c r="AR25" s="135"/>
      <c r="AS25" s="134"/>
      <c r="AT25" s="134"/>
      <c r="AU25" s="134"/>
      <c r="AV25" s="134"/>
      <c r="AW25" s="135"/>
      <c r="AX25" s="135"/>
      <c r="AY25" s="134"/>
      <c r="AZ25" s="134"/>
      <c r="BA25" s="134"/>
      <c r="BB25" s="134"/>
    </row>
    <row r="26" spans="1:54" s="136" customFormat="1" ht="14.25" x14ac:dyDescent="0.2">
      <c r="A26" s="137" t="s">
        <v>38</v>
      </c>
      <c r="B26" s="138" t="s">
        <v>339</v>
      </c>
      <c r="C26" s="138" t="s">
        <v>340</v>
      </c>
      <c r="D26" s="139">
        <v>2847.15</v>
      </c>
      <c r="E26" s="139">
        <v>81.34</v>
      </c>
      <c r="F26" s="139"/>
      <c r="G26" s="139"/>
      <c r="H26" s="139">
        <v>2928.49</v>
      </c>
      <c r="I26" s="130"/>
      <c r="J26" s="130"/>
      <c r="K26" s="130"/>
      <c r="L26" s="130"/>
      <c r="M26" s="130"/>
      <c r="N26" s="131"/>
      <c r="O26" s="131"/>
      <c r="P26" s="131"/>
      <c r="Q26" s="131"/>
      <c r="R26" s="131"/>
      <c r="S26" s="131"/>
      <c r="T26" s="132"/>
      <c r="U26" s="132"/>
      <c r="V26" s="132"/>
      <c r="W26" s="132"/>
      <c r="X26" s="132"/>
      <c r="Y26" s="132"/>
      <c r="Z26" s="132"/>
      <c r="AA26" s="133"/>
      <c r="AB26" s="134"/>
      <c r="AC26" s="134"/>
      <c r="AD26" s="134"/>
      <c r="AE26" s="135"/>
      <c r="AF26" s="135"/>
      <c r="AG26" s="134"/>
      <c r="AH26" s="134"/>
      <c r="AI26" s="134"/>
      <c r="AJ26" s="134"/>
      <c r="AK26" s="134"/>
      <c r="AL26" s="134"/>
      <c r="AM26" s="134"/>
      <c r="AN26" s="134"/>
      <c r="AO26" s="135"/>
      <c r="AP26" s="135"/>
      <c r="AQ26" s="135"/>
      <c r="AR26" s="135"/>
      <c r="AS26" s="134"/>
      <c r="AT26" s="134"/>
      <c r="AU26" s="134"/>
      <c r="AV26" s="134"/>
      <c r="AW26" s="135"/>
      <c r="AX26" s="135"/>
      <c r="AY26" s="134"/>
      <c r="AZ26" s="134"/>
      <c r="BA26" s="134"/>
      <c r="BB26" s="134"/>
    </row>
    <row r="27" spans="1:54" s="136" customFormat="1" ht="14.25" x14ac:dyDescent="0.2">
      <c r="A27" s="137" t="s">
        <v>42</v>
      </c>
      <c r="B27" s="138" t="s">
        <v>341</v>
      </c>
      <c r="C27" s="293" t="s">
        <v>461</v>
      </c>
      <c r="D27" s="139">
        <v>1.44</v>
      </c>
      <c r="E27" s="139">
        <v>273.39999999999998</v>
      </c>
      <c r="F27" s="139">
        <v>906.85</v>
      </c>
      <c r="G27" s="139"/>
      <c r="H27" s="139">
        <v>1181.69</v>
      </c>
      <c r="I27" s="130"/>
      <c r="J27" s="130"/>
      <c r="K27" s="130"/>
      <c r="L27" s="130"/>
      <c r="M27" s="130"/>
      <c r="N27" s="131"/>
      <c r="O27" s="131"/>
      <c r="P27" s="131"/>
      <c r="Q27" s="131"/>
      <c r="R27" s="131"/>
      <c r="S27" s="131"/>
      <c r="T27" s="132"/>
      <c r="U27" s="132"/>
      <c r="V27" s="132"/>
      <c r="W27" s="132"/>
      <c r="X27" s="132"/>
      <c r="Y27" s="132"/>
      <c r="Z27" s="132"/>
      <c r="AA27" s="133"/>
      <c r="AB27" s="134"/>
      <c r="AC27" s="134"/>
      <c r="AD27" s="134"/>
      <c r="AE27" s="135"/>
      <c r="AF27" s="135"/>
      <c r="AG27" s="134"/>
      <c r="AH27" s="134"/>
      <c r="AI27" s="134"/>
      <c r="AJ27" s="134"/>
      <c r="AK27" s="134"/>
      <c r="AL27" s="134"/>
      <c r="AM27" s="134"/>
      <c r="AN27" s="134"/>
      <c r="AO27" s="135"/>
      <c r="AP27" s="135"/>
      <c r="AQ27" s="135"/>
      <c r="AR27" s="135"/>
      <c r="AS27" s="134"/>
      <c r="AT27" s="134"/>
      <c r="AU27" s="134"/>
      <c r="AV27" s="134"/>
      <c r="AW27" s="135"/>
      <c r="AX27" s="135"/>
      <c r="AY27" s="134"/>
      <c r="AZ27" s="134"/>
      <c r="BA27" s="134"/>
      <c r="BB27" s="134"/>
    </row>
    <row r="28" spans="1:54" s="136" customFormat="1" ht="22.5" x14ac:dyDescent="0.2">
      <c r="A28" s="140"/>
      <c r="B28" s="204" t="s">
        <v>342</v>
      </c>
      <c r="C28" s="205"/>
      <c r="D28" s="141">
        <v>2848.59</v>
      </c>
      <c r="E28" s="141">
        <v>354.74</v>
      </c>
      <c r="F28" s="142">
        <v>906.85</v>
      </c>
      <c r="G28" s="142"/>
      <c r="H28" s="142">
        <v>4110.18</v>
      </c>
      <c r="I28" s="130"/>
      <c r="J28" s="130"/>
      <c r="K28" s="130"/>
      <c r="L28" s="130"/>
      <c r="M28" s="130"/>
      <c r="N28" s="131"/>
      <c r="O28" s="131"/>
      <c r="P28" s="131"/>
      <c r="Q28" s="131"/>
      <c r="R28" s="131"/>
      <c r="S28" s="131"/>
      <c r="T28" s="132"/>
      <c r="U28" s="132"/>
      <c r="V28" s="132"/>
      <c r="W28" s="132"/>
      <c r="X28" s="132"/>
      <c r="Y28" s="132"/>
      <c r="Z28" s="132"/>
      <c r="AA28" s="133"/>
      <c r="AB28" s="143" t="s">
        <v>342</v>
      </c>
      <c r="AC28" s="134"/>
      <c r="AD28" s="134"/>
      <c r="AE28" s="135"/>
      <c r="AF28" s="135"/>
      <c r="AG28" s="134"/>
      <c r="AH28" s="134"/>
      <c r="AI28" s="134"/>
      <c r="AJ28" s="134"/>
      <c r="AK28" s="134"/>
      <c r="AL28" s="134"/>
      <c r="AM28" s="134"/>
      <c r="AN28" s="134"/>
      <c r="AO28" s="135"/>
      <c r="AP28" s="135"/>
      <c r="AQ28" s="135"/>
      <c r="AR28" s="135"/>
      <c r="AS28" s="134"/>
      <c r="AT28" s="134"/>
      <c r="AU28" s="134"/>
      <c r="AV28" s="134"/>
      <c r="AW28" s="135"/>
      <c r="AX28" s="135"/>
      <c r="AY28" s="134"/>
      <c r="AZ28" s="134"/>
      <c r="BA28" s="134"/>
      <c r="BB28" s="134"/>
    </row>
    <row r="29" spans="1:54" s="136" customFormat="1" ht="14.25" x14ac:dyDescent="0.2">
      <c r="A29" s="193" t="s">
        <v>343</v>
      </c>
      <c r="B29" s="194"/>
      <c r="C29" s="194"/>
      <c r="D29" s="194"/>
      <c r="E29" s="194"/>
      <c r="F29" s="194"/>
      <c r="G29" s="194"/>
      <c r="H29" s="195"/>
      <c r="I29" s="130"/>
      <c r="J29" s="130"/>
      <c r="K29" s="130"/>
      <c r="L29" s="130"/>
      <c r="M29" s="130"/>
      <c r="N29" s="131"/>
      <c r="O29" s="131"/>
      <c r="P29" s="131"/>
      <c r="Q29" s="131"/>
      <c r="R29" s="131"/>
      <c r="S29" s="131"/>
      <c r="T29" s="132"/>
      <c r="U29" s="132"/>
      <c r="V29" s="132"/>
      <c r="W29" s="132"/>
      <c r="X29" s="132"/>
      <c r="Y29" s="132"/>
      <c r="Z29" s="132"/>
      <c r="AA29" s="133" t="s">
        <v>343</v>
      </c>
      <c r="AB29" s="143"/>
      <c r="AC29" s="134"/>
      <c r="AD29" s="134"/>
      <c r="AE29" s="135"/>
      <c r="AF29" s="135"/>
      <c r="AG29" s="134"/>
      <c r="AH29" s="134"/>
      <c r="AI29" s="134"/>
      <c r="AJ29" s="134"/>
      <c r="AK29" s="134"/>
      <c r="AL29" s="134"/>
      <c r="AM29" s="134"/>
      <c r="AN29" s="134"/>
      <c r="AO29" s="135"/>
      <c r="AP29" s="135"/>
      <c r="AQ29" s="135"/>
      <c r="AR29" s="135"/>
      <c r="AS29" s="134"/>
      <c r="AT29" s="134"/>
      <c r="AU29" s="134"/>
      <c r="AV29" s="134"/>
      <c r="AW29" s="135"/>
      <c r="AX29" s="135"/>
      <c r="AY29" s="134"/>
      <c r="AZ29" s="134"/>
      <c r="BA29" s="134"/>
      <c r="BB29" s="134"/>
    </row>
    <row r="30" spans="1:54" s="136" customFormat="1" ht="14.25" x14ac:dyDescent="0.2">
      <c r="A30" s="140"/>
      <c r="B30" s="206" t="s">
        <v>344</v>
      </c>
      <c r="C30" s="207"/>
      <c r="D30" s="141">
        <v>2848.59</v>
      </c>
      <c r="E30" s="141">
        <v>354.74</v>
      </c>
      <c r="F30" s="142">
        <v>906.85</v>
      </c>
      <c r="G30" s="142"/>
      <c r="H30" s="142">
        <v>4110.18</v>
      </c>
      <c r="I30" s="130"/>
      <c r="J30" s="130"/>
      <c r="K30" s="130"/>
      <c r="L30" s="130"/>
      <c r="M30" s="130"/>
      <c r="N30" s="131"/>
      <c r="O30" s="131"/>
      <c r="P30" s="131"/>
      <c r="Q30" s="131"/>
      <c r="R30" s="131"/>
      <c r="S30" s="131"/>
      <c r="T30" s="132"/>
      <c r="U30" s="132"/>
      <c r="V30" s="132"/>
      <c r="W30" s="132"/>
      <c r="X30" s="132"/>
      <c r="Y30" s="132"/>
      <c r="Z30" s="132"/>
      <c r="AA30" s="133"/>
      <c r="AB30" s="143"/>
      <c r="AC30" s="144" t="s">
        <v>344</v>
      </c>
      <c r="AD30" s="134"/>
      <c r="AE30" s="135"/>
      <c r="AF30" s="135"/>
      <c r="AG30" s="134"/>
      <c r="AH30" s="134"/>
      <c r="AI30" s="134"/>
      <c r="AJ30" s="134"/>
      <c r="AK30" s="134"/>
      <c r="AL30" s="134"/>
      <c r="AM30" s="134"/>
      <c r="AN30" s="134"/>
      <c r="AO30" s="135"/>
      <c r="AP30" s="135"/>
      <c r="AQ30" s="135"/>
      <c r="AR30" s="135"/>
      <c r="AS30" s="134"/>
      <c r="AT30" s="134"/>
      <c r="AU30" s="134"/>
      <c r="AV30" s="134"/>
      <c r="AW30" s="135"/>
      <c r="AX30" s="135"/>
      <c r="AY30" s="134"/>
      <c r="AZ30" s="134"/>
      <c r="BA30" s="134"/>
      <c r="BB30" s="134"/>
    </row>
    <row r="31" spans="1:54" s="136" customFormat="1" ht="14.25" x14ac:dyDescent="0.2">
      <c r="A31" s="193" t="s">
        <v>345</v>
      </c>
      <c r="B31" s="194"/>
      <c r="C31" s="194"/>
      <c r="D31" s="194"/>
      <c r="E31" s="194"/>
      <c r="F31" s="194"/>
      <c r="G31" s="194"/>
      <c r="H31" s="195"/>
      <c r="I31" s="130"/>
      <c r="J31" s="130"/>
      <c r="K31" s="130"/>
      <c r="L31" s="130"/>
      <c r="M31" s="130"/>
      <c r="N31" s="131"/>
      <c r="O31" s="131"/>
      <c r="P31" s="131"/>
      <c r="Q31" s="131"/>
      <c r="R31" s="131"/>
      <c r="S31" s="131"/>
      <c r="T31" s="132"/>
      <c r="U31" s="132"/>
      <c r="V31" s="132"/>
      <c r="W31" s="132"/>
      <c r="X31" s="132"/>
      <c r="Y31" s="132"/>
      <c r="Z31" s="132"/>
      <c r="AA31" s="133" t="s">
        <v>345</v>
      </c>
      <c r="AB31" s="143"/>
      <c r="AC31" s="144"/>
      <c r="AD31" s="134"/>
      <c r="AE31" s="135"/>
      <c r="AF31" s="135"/>
      <c r="AG31" s="134"/>
      <c r="AH31" s="134"/>
      <c r="AI31" s="134"/>
      <c r="AJ31" s="134"/>
      <c r="AK31" s="134"/>
      <c r="AL31" s="134"/>
      <c r="AM31" s="134"/>
      <c r="AN31" s="134"/>
      <c r="AO31" s="135"/>
      <c r="AP31" s="135"/>
      <c r="AQ31" s="135"/>
      <c r="AR31" s="135"/>
      <c r="AS31" s="134"/>
      <c r="AT31" s="134"/>
      <c r="AU31" s="134"/>
      <c r="AV31" s="134"/>
      <c r="AW31" s="135"/>
      <c r="AX31" s="135"/>
      <c r="AY31" s="134"/>
      <c r="AZ31" s="134"/>
      <c r="BA31" s="134"/>
      <c r="BB31" s="134"/>
    </row>
    <row r="32" spans="1:54" s="136" customFormat="1" ht="14.25" x14ac:dyDescent="0.2">
      <c r="A32" s="140"/>
      <c r="B32" s="206" t="s">
        <v>346</v>
      </c>
      <c r="C32" s="207"/>
      <c r="D32" s="141">
        <v>2848.59</v>
      </c>
      <c r="E32" s="141">
        <v>354.74</v>
      </c>
      <c r="F32" s="142">
        <v>906.85</v>
      </c>
      <c r="G32" s="142"/>
      <c r="H32" s="142">
        <v>4110.18</v>
      </c>
      <c r="I32" s="130"/>
      <c r="J32" s="130"/>
      <c r="K32" s="130"/>
      <c r="L32" s="130"/>
      <c r="M32" s="130"/>
      <c r="N32" s="131"/>
      <c r="O32" s="131"/>
      <c r="P32" s="131"/>
      <c r="Q32" s="131"/>
      <c r="R32" s="131"/>
      <c r="S32" s="131"/>
      <c r="T32" s="132"/>
      <c r="U32" s="132"/>
      <c r="V32" s="132"/>
      <c r="W32" s="132"/>
      <c r="X32" s="132"/>
      <c r="Y32" s="132"/>
      <c r="Z32" s="132"/>
      <c r="AA32" s="133"/>
      <c r="AB32" s="143"/>
      <c r="AC32" s="144" t="s">
        <v>346</v>
      </c>
      <c r="AD32" s="134"/>
      <c r="AE32" s="135"/>
      <c r="AF32" s="135"/>
      <c r="AG32" s="134"/>
      <c r="AH32" s="134"/>
      <c r="AI32" s="134"/>
      <c r="AJ32" s="134"/>
      <c r="AK32" s="134"/>
      <c r="AL32" s="134"/>
      <c r="AM32" s="134"/>
      <c r="AN32" s="134"/>
      <c r="AO32" s="135"/>
      <c r="AP32" s="135"/>
      <c r="AQ32" s="135"/>
      <c r="AR32" s="135"/>
      <c r="AS32" s="134"/>
      <c r="AT32" s="134"/>
      <c r="AU32" s="134"/>
      <c r="AV32" s="134"/>
      <c r="AW32" s="135"/>
      <c r="AX32" s="135"/>
      <c r="AY32" s="134"/>
      <c r="AZ32" s="134"/>
      <c r="BA32" s="134"/>
      <c r="BB32" s="134"/>
    </row>
    <row r="33" spans="1:54" s="136" customFormat="1" ht="14.25" x14ac:dyDescent="0.2">
      <c r="A33" s="193" t="s">
        <v>347</v>
      </c>
      <c r="B33" s="194"/>
      <c r="C33" s="194"/>
      <c r="D33" s="194"/>
      <c r="E33" s="194"/>
      <c r="F33" s="194"/>
      <c r="G33" s="194"/>
      <c r="H33" s="195"/>
      <c r="I33" s="130"/>
      <c r="J33" s="130"/>
      <c r="K33" s="130"/>
      <c r="L33" s="130"/>
      <c r="M33" s="130"/>
      <c r="N33" s="131"/>
      <c r="O33" s="131"/>
      <c r="P33" s="131"/>
      <c r="Q33" s="131"/>
      <c r="R33" s="131"/>
      <c r="S33" s="131"/>
      <c r="T33" s="132"/>
      <c r="U33" s="132"/>
      <c r="V33" s="132"/>
      <c r="W33" s="132"/>
      <c r="X33" s="132"/>
      <c r="Y33" s="132"/>
      <c r="Z33" s="132"/>
      <c r="AA33" s="133" t="s">
        <v>347</v>
      </c>
      <c r="AB33" s="143"/>
      <c r="AC33" s="144"/>
      <c r="AD33" s="134"/>
      <c r="AE33" s="135"/>
      <c r="AF33" s="135"/>
      <c r="AG33" s="134"/>
      <c r="AH33" s="134"/>
      <c r="AI33" s="134"/>
      <c r="AJ33" s="134"/>
      <c r="AK33" s="134"/>
      <c r="AL33" s="134"/>
      <c r="AM33" s="134"/>
      <c r="AN33" s="134"/>
      <c r="AO33" s="135"/>
      <c r="AP33" s="135"/>
      <c r="AQ33" s="135"/>
      <c r="AR33" s="135"/>
      <c r="AS33" s="134"/>
      <c r="AT33" s="134"/>
      <c r="AU33" s="134"/>
      <c r="AV33" s="134"/>
      <c r="AW33" s="135"/>
      <c r="AX33" s="135"/>
      <c r="AY33" s="134"/>
      <c r="AZ33" s="134"/>
      <c r="BA33" s="134"/>
      <c r="BB33" s="134"/>
    </row>
    <row r="34" spans="1:54" s="136" customFormat="1" ht="14.25" x14ac:dyDescent="0.2">
      <c r="A34" s="137" t="s">
        <v>46</v>
      </c>
      <c r="B34" s="138" t="s">
        <v>348</v>
      </c>
      <c r="C34" s="138" t="s">
        <v>349</v>
      </c>
      <c r="D34" s="139"/>
      <c r="E34" s="139"/>
      <c r="F34" s="139"/>
      <c r="G34" s="139">
        <v>39.81</v>
      </c>
      <c r="H34" s="139">
        <v>39.81</v>
      </c>
      <c r="I34" s="130"/>
      <c r="J34" s="130"/>
      <c r="K34" s="130"/>
      <c r="L34" s="130"/>
      <c r="M34" s="130"/>
      <c r="N34" s="131"/>
      <c r="O34" s="131"/>
      <c r="P34" s="131"/>
      <c r="Q34" s="131"/>
      <c r="R34" s="131"/>
      <c r="S34" s="131"/>
      <c r="T34" s="132"/>
      <c r="U34" s="132"/>
      <c r="V34" s="132"/>
      <c r="W34" s="132"/>
      <c r="X34" s="132"/>
      <c r="Y34" s="132"/>
      <c r="Z34" s="132"/>
      <c r="AA34" s="133"/>
      <c r="AB34" s="143"/>
      <c r="AC34" s="144"/>
      <c r="AD34" s="134"/>
      <c r="AE34" s="135"/>
      <c r="AF34" s="135"/>
      <c r="AG34" s="134"/>
      <c r="AH34" s="134"/>
      <c r="AI34" s="134"/>
      <c r="AJ34" s="134"/>
      <c r="AK34" s="134"/>
      <c r="AL34" s="134"/>
      <c r="AM34" s="134"/>
      <c r="AN34" s="134"/>
      <c r="AO34" s="135"/>
      <c r="AP34" s="135"/>
      <c r="AQ34" s="135"/>
      <c r="AR34" s="135"/>
      <c r="AS34" s="134"/>
      <c r="AT34" s="134"/>
      <c r="AU34" s="134"/>
      <c r="AV34" s="134"/>
      <c r="AW34" s="135"/>
      <c r="AX34" s="135"/>
      <c r="AY34" s="134"/>
      <c r="AZ34" s="134"/>
      <c r="BA34" s="134"/>
      <c r="BB34" s="134"/>
    </row>
    <row r="35" spans="1:54" s="136" customFormat="1" ht="14.25" x14ac:dyDescent="0.2">
      <c r="A35" s="137" t="s">
        <v>50</v>
      </c>
      <c r="B35" s="138" t="s">
        <v>350</v>
      </c>
      <c r="C35" s="293" t="s">
        <v>460</v>
      </c>
      <c r="D35" s="139"/>
      <c r="E35" s="139"/>
      <c r="F35" s="139"/>
      <c r="G35" s="139">
        <v>58.44</v>
      </c>
      <c r="H35" s="139">
        <v>58.44</v>
      </c>
      <c r="I35" s="130"/>
      <c r="J35" s="130"/>
      <c r="K35" s="130"/>
      <c r="L35" s="130"/>
      <c r="M35" s="130"/>
      <c r="N35" s="131"/>
      <c r="O35" s="131"/>
      <c r="P35" s="131"/>
      <c r="Q35" s="131"/>
      <c r="R35" s="131"/>
      <c r="S35" s="131"/>
      <c r="T35" s="132"/>
      <c r="U35" s="132"/>
      <c r="V35" s="132"/>
      <c r="W35" s="132"/>
      <c r="X35" s="132"/>
      <c r="Y35" s="132"/>
      <c r="Z35" s="132"/>
      <c r="AA35" s="133"/>
      <c r="AB35" s="143"/>
      <c r="AC35" s="144"/>
      <c r="AD35" s="134"/>
      <c r="AE35" s="135"/>
      <c r="AF35" s="135"/>
      <c r="AG35" s="134"/>
      <c r="AH35" s="134"/>
      <c r="AI35" s="134"/>
      <c r="AJ35" s="134"/>
      <c r="AK35" s="134"/>
      <c r="AL35" s="134"/>
      <c r="AM35" s="134"/>
      <c r="AN35" s="134"/>
      <c r="AO35" s="135"/>
      <c r="AP35" s="135"/>
      <c r="AQ35" s="135"/>
      <c r="AR35" s="135"/>
      <c r="AS35" s="134"/>
      <c r="AT35" s="134"/>
      <c r="AU35" s="134"/>
      <c r="AV35" s="134"/>
      <c r="AW35" s="135"/>
      <c r="AX35" s="135"/>
      <c r="AY35" s="134"/>
      <c r="AZ35" s="134"/>
      <c r="BA35" s="134"/>
      <c r="BB35" s="134"/>
    </row>
    <row r="36" spans="1:54" s="136" customFormat="1" ht="14.25" x14ac:dyDescent="0.2">
      <c r="A36" s="140"/>
      <c r="B36" s="204" t="s">
        <v>351</v>
      </c>
      <c r="C36" s="205"/>
      <c r="D36" s="141"/>
      <c r="E36" s="141"/>
      <c r="F36" s="142"/>
      <c r="G36" s="142">
        <v>98.25</v>
      </c>
      <c r="H36" s="142">
        <v>98.25</v>
      </c>
      <c r="I36" s="130"/>
      <c r="J36" s="130"/>
      <c r="K36" s="130"/>
      <c r="L36" s="130"/>
      <c r="M36" s="130"/>
      <c r="N36" s="131"/>
      <c r="O36" s="131"/>
      <c r="P36" s="131"/>
      <c r="Q36" s="131"/>
      <c r="R36" s="131"/>
      <c r="S36" s="131"/>
      <c r="T36" s="132"/>
      <c r="U36" s="132"/>
      <c r="V36" s="132"/>
      <c r="W36" s="132"/>
      <c r="X36" s="132"/>
      <c r="Y36" s="132"/>
      <c r="Z36" s="132"/>
      <c r="AA36" s="133"/>
      <c r="AB36" s="143" t="s">
        <v>351</v>
      </c>
      <c r="AC36" s="144"/>
      <c r="AD36" s="134"/>
      <c r="AE36" s="135"/>
      <c r="AF36" s="135"/>
      <c r="AG36" s="134"/>
      <c r="AH36" s="134"/>
      <c r="AI36" s="134"/>
      <c r="AJ36" s="134"/>
      <c r="AK36" s="134"/>
      <c r="AL36" s="134"/>
      <c r="AM36" s="134"/>
      <c r="AN36" s="134"/>
      <c r="AO36" s="135"/>
      <c r="AP36" s="135"/>
      <c r="AQ36" s="135"/>
      <c r="AR36" s="135"/>
      <c r="AS36" s="134"/>
      <c r="AT36" s="134"/>
      <c r="AU36" s="134"/>
      <c r="AV36" s="134"/>
      <c r="AW36" s="135"/>
      <c r="AX36" s="135"/>
      <c r="AY36" s="134"/>
      <c r="AZ36" s="134"/>
      <c r="BA36" s="134"/>
      <c r="BB36" s="134"/>
    </row>
    <row r="37" spans="1:54" s="136" customFormat="1" ht="14.25" x14ac:dyDescent="0.2">
      <c r="A37" s="140"/>
      <c r="B37" s="206" t="s">
        <v>352</v>
      </c>
      <c r="C37" s="207"/>
      <c r="D37" s="141">
        <v>2848.59</v>
      </c>
      <c r="E37" s="141">
        <v>354.74</v>
      </c>
      <c r="F37" s="142">
        <v>906.85</v>
      </c>
      <c r="G37" s="142">
        <v>98.25</v>
      </c>
      <c r="H37" s="142">
        <v>4208.43</v>
      </c>
      <c r="I37" s="130"/>
      <c r="J37" s="130"/>
      <c r="K37" s="130"/>
      <c r="L37" s="130"/>
      <c r="M37" s="130"/>
      <c r="N37" s="131"/>
      <c r="O37" s="131"/>
      <c r="P37" s="131"/>
      <c r="Q37" s="131"/>
      <c r="R37" s="131"/>
      <c r="S37" s="131"/>
      <c r="T37" s="132"/>
      <c r="U37" s="132"/>
      <c r="V37" s="132"/>
      <c r="W37" s="132"/>
      <c r="X37" s="132"/>
      <c r="Y37" s="132"/>
      <c r="Z37" s="132"/>
      <c r="AA37" s="133"/>
      <c r="AB37" s="143"/>
      <c r="AC37" s="144" t="s">
        <v>352</v>
      </c>
      <c r="AD37" s="134"/>
      <c r="AE37" s="135"/>
      <c r="AF37" s="135"/>
      <c r="AG37" s="134"/>
      <c r="AH37" s="134"/>
      <c r="AI37" s="134"/>
      <c r="AJ37" s="134"/>
      <c r="AK37" s="134"/>
      <c r="AL37" s="134"/>
      <c r="AM37" s="134"/>
      <c r="AN37" s="134"/>
      <c r="AO37" s="135"/>
      <c r="AP37" s="135"/>
      <c r="AQ37" s="135"/>
      <c r="AR37" s="135"/>
      <c r="AS37" s="134"/>
      <c r="AT37" s="134"/>
      <c r="AU37" s="134"/>
      <c r="AV37" s="134"/>
      <c r="AW37" s="135"/>
      <c r="AX37" s="135"/>
      <c r="AY37" s="134"/>
      <c r="AZ37" s="134"/>
      <c r="BA37" s="134"/>
      <c r="BB37" s="134"/>
    </row>
    <row r="38" spans="1:54" s="136" customFormat="1" ht="48" x14ac:dyDescent="0.2">
      <c r="A38" s="193" t="s">
        <v>353</v>
      </c>
      <c r="B38" s="194"/>
      <c r="C38" s="194"/>
      <c r="D38" s="194"/>
      <c r="E38" s="194"/>
      <c r="F38" s="194"/>
      <c r="G38" s="194"/>
      <c r="H38" s="195"/>
      <c r="I38" s="130"/>
      <c r="J38" s="130"/>
      <c r="K38" s="130"/>
      <c r="L38" s="130"/>
      <c r="M38" s="130"/>
      <c r="N38" s="131"/>
      <c r="O38" s="131"/>
      <c r="P38" s="131"/>
      <c r="Q38" s="131"/>
      <c r="R38" s="131"/>
      <c r="S38" s="131"/>
      <c r="T38" s="132"/>
      <c r="U38" s="132"/>
      <c r="V38" s="132"/>
      <c r="W38" s="132"/>
      <c r="X38" s="132"/>
      <c r="Y38" s="132"/>
      <c r="Z38" s="132"/>
      <c r="AA38" s="133" t="s">
        <v>353</v>
      </c>
      <c r="AB38" s="143"/>
      <c r="AC38" s="144"/>
      <c r="AD38" s="134"/>
      <c r="AE38" s="135"/>
      <c r="AF38" s="135"/>
      <c r="AG38" s="134"/>
      <c r="AH38" s="134"/>
      <c r="AI38" s="134"/>
      <c r="AJ38" s="134"/>
      <c r="AK38" s="134"/>
      <c r="AL38" s="134"/>
      <c r="AM38" s="134"/>
      <c r="AN38" s="134"/>
      <c r="AO38" s="135"/>
      <c r="AP38" s="135"/>
      <c r="AQ38" s="135"/>
      <c r="AR38" s="135"/>
      <c r="AS38" s="134"/>
      <c r="AT38" s="134"/>
      <c r="AU38" s="134"/>
      <c r="AV38" s="134"/>
      <c r="AW38" s="135"/>
      <c r="AX38" s="135"/>
      <c r="AY38" s="134"/>
      <c r="AZ38" s="134"/>
      <c r="BA38" s="134"/>
      <c r="BB38" s="134"/>
    </row>
    <row r="39" spans="1:54" s="136" customFormat="1" ht="14.25" x14ac:dyDescent="0.2">
      <c r="A39" s="137" t="s">
        <v>86</v>
      </c>
      <c r="B39" s="138" t="s">
        <v>354</v>
      </c>
      <c r="C39" s="293" t="s">
        <v>355</v>
      </c>
      <c r="D39" s="139"/>
      <c r="E39" s="139"/>
      <c r="F39" s="139"/>
      <c r="G39" s="139">
        <v>76.040000000000006</v>
      </c>
      <c r="H39" s="139">
        <v>76.040000000000006</v>
      </c>
      <c r="I39" s="130"/>
      <c r="J39" s="130"/>
      <c r="K39" s="130"/>
      <c r="L39" s="130"/>
      <c r="M39" s="130"/>
      <c r="N39" s="131"/>
      <c r="O39" s="131"/>
      <c r="P39" s="131"/>
      <c r="Q39" s="131"/>
      <c r="R39" s="131"/>
      <c r="S39" s="131"/>
      <c r="T39" s="132"/>
      <c r="U39" s="132"/>
      <c r="V39" s="132"/>
      <c r="W39" s="132"/>
      <c r="X39" s="132"/>
      <c r="Y39" s="132"/>
      <c r="Z39" s="132"/>
      <c r="AA39" s="133"/>
      <c r="AB39" s="143"/>
      <c r="AC39" s="144"/>
      <c r="AD39" s="134"/>
      <c r="AE39" s="135"/>
      <c r="AF39" s="135"/>
      <c r="AG39" s="134"/>
      <c r="AH39" s="134"/>
      <c r="AI39" s="134"/>
      <c r="AJ39" s="134"/>
      <c r="AK39" s="134"/>
      <c r="AL39" s="134"/>
      <c r="AM39" s="134"/>
      <c r="AN39" s="134"/>
      <c r="AO39" s="135"/>
      <c r="AP39" s="135"/>
      <c r="AQ39" s="135"/>
      <c r="AR39" s="135"/>
      <c r="AS39" s="134"/>
      <c r="AT39" s="134"/>
      <c r="AU39" s="134"/>
      <c r="AV39" s="134"/>
      <c r="AW39" s="135"/>
      <c r="AX39" s="135"/>
      <c r="AY39" s="134"/>
      <c r="AZ39" s="134"/>
      <c r="BA39" s="134"/>
      <c r="BB39" s="134"/>
    </row>
    <row r="40" spans="1:54" s="136" customFormat="1" ht="112.5" x14ac:dyDescent="0.2">
      <c r="A40" s="140"/>
      <c r="B40" s="204" t="s">
        <v>356</v>
      </c>
      <c r="C40" s="205"/>
      <c r="D40" s="141"/>
      <c r="E40" s="141"/>
      <c r="F40" s="142"/>
      <c r="G40" s="142">
        <v>76.040000000000006</v>
      </c>
      <c r="H40" s="142">
        <v>76.040000000000006</v>
      </c>
      <c r="I40" s="130"/>
      <c r="J40" s="130"/>
      <c r="K40" s="130"/>
      <c r="L40" s="130"/>
      <c r="M40" s="130"/>
      <c r="N40" s="131"/>
      <c r="O40" s="131"/>
      <c r="P40" s="131"/>
      <c r="Q40" s="131"/>
      <c r="R40" s="131"/>
      <c r="S40" s="131"/>
      <c r="T40" s="132"/>
      <c r="U40" s="132"/>
      <c r="V40" s="132"/>
      <c r="W40" s="132"/>
      <c r="X40" s="132"/>
      <c r="Y40" s="132"/>
      <c r="Z40" s="132"/>
      <c r="AA40" s="133"/>
      <c r="AB40" s="143" t="s">
        <v>356</v>
      </c>
      <c r="AC40" s="144"/>
      <c r="AD40" s="134"/>
      <c r="AE40" s="135"/>
      <c r="AF40" s="135"/>
      <c r="AG40" s="134"/>
      <c r="AH40" s="134"/>
      <c r="AI40" s="134"/>
      <c r="AJ40" s="134"/>
      <c r="AK40" s="134"/>
      <c r="AL40" s="134"/>
      <c r="AM40" s="134"/>
      <c r="AN40" s="134"/>
      <c r="AO40" s="135"/>
      <c r="AP40" s="135"/>
      <c r="AQ40" s="135"/>
      <c r="AR40" s="135"/>
      <c r="AS40" s="134"/>
      <c r="AT40" s="134"/>
      <c r="AU40" s="134"/>
      <c r="AV40" s="134"/>
      <c r="AW40" s="135"/>
      <c r="AX40" s="135"/>
      <c r="AY40" s="134"/>
      <c r="AZ40" s="134"/>
      <c r="BA40" s="134"/>
      <c r="BB40" s="134"/>
    </row>
    <row r="41" spans="1:54" s="136" customFormat="1" ht="14.25" x14ac:dyDescent="0.2">
      <c r="A41" s="140"/>
      <c r="B41" s="206" t="s">
        <v>357</v>
      </c>
      <c r="C41" s="207"/>
      <c r="D41" s="141">
        <v>2848.59</v>
      </c>
      <c r="E41" s="141">
        <v>354.74</v>
      </c>
      <c r="F41" s="142">
        <v>906.85</v>
      </c>
      <c r="G41" s="142">
        <v>174.29</v>
      </c>
      <c r="H41" s="142">
        <v>4284.47</v>
      </c>
      <c r="I41" s="130"/>
      <c r="J41" s="130"/>
      <c r="K41" s="130"/>
      <c r="L41" s="130"/>
      <c r="M41" s="130"/>
      <c r="N41" s="131"/>
      <c r="O41" s="131"/>
      <c r="P41" s="131"/>
      <c r="Q41" s="131"/>
      <c r="R41" s="131"/>
      <c r="S41" s="131"/>
      <c r="T41" s="132"/>
      <c r="U41" s="132"/>
      <c r="V41" s="132"/>
      <c r="W41" s="132"/>
      <c r="X41" s="132"/>
      <c r="Y41" s="132"/>
      <c r="Z41" s="132"/>
      <c r="AA41" s="133"/>
      <c r="AB41" s="143"/>
      <c r="AC41" s="144" t="s">
        <v>357</v>
      </c>
      <c r="AD41" s="134"/>
      <c r="AE41" s="135"/>
      <c r="AF41" s="135"/>
      <c r="AG41" s="134"/>
      <c r="AH41" s="134"/>
      <c r="AI41" s="134"/>
      <c r="AJ41" s="134"/>
      <c r="AK41" s="134"/>
      <c r="AL41" s="134"/>
      <c r="AM41" s="134"/>
      <c r="AN41" s="134"/>
      <c r="AO41" s="135"/>
      <c r="AP41" s="135"/>
      <c r="AQ41" s="135"/>
      <c r="AR41" s="135"/>
      <c r="AS41" s="134"/>
      <c r="AT41" s="134"/>
      <c r="AU41" s="134"/>
      <c r="AV41" s="134"/>
      <c r="AW41" s="135"/>
      <c r="AX41" s="135"/>
      <c r="AY41" s="134"/>
      <c r="AZ41" s="134"/>
      <c r="BA41" s="134"/>
      <c r="BB41" s="134"/>
    </row>
    <row r="42" spans="1:54" s="136" customFormat="1" ht="14.25" x14ac:dyDescent="0.2">
      <c r="A42" s="193" t="s">
        <v>358</v>
      </c>
      <c r="B42" s="194"/>
      <c r="C42" s="194"/>
      <c r="D42" s="194"/>
      <c r="E42" s="194"/>
      <c r="F42" s="194"/>
      <c r="G42" s="194"/>
      <c r="H42" s="195"/>
      <c r="I42" s="130"/>
      <c r="J42" s="130"/>
      <c r="K42" s="130"/>
      <c r="L42" s="130"/>
      <c r="M42" s="130"/>
      <c r="N42" s="131"/>
      <c r="O42" s="131"/>
      <c r="P42" s="131"/>
      <c r="Q42" s="131"/>
      <c r="R42" s="131"/>
      <c r="S42" s="131"/>
      <c r="T42" s="132"/>
      <c r="U42" s="132"/>
      <c r="V42" s="132"/>
      <c r="W42" s="132"/>
      <c r="X42" s="132"/>
      <c r="Y42" s="132"/>
      <c r="Z42" s="132"/>
      <c r="AA42" s="133" t="s">
        <v>358</v>
      </c>
      <c r="AB42" s="143"/>
      <c r="AC42" s="144"/>
      <c r="AD42" s="134"/>
      <c r="AE42" s="135"/>
      <c r="AF42" s="135"/>
      <c r="AG42" s="134"/>
      <c r="AH42" s="134"/>
      <c r="AI42" s="134"/>
      <c r="AJ42" s="134"/>
      <c r="AK42" s="134"/>
      <c r="AL42" s="134"/>
      <c r="AM42" s="134"/>
      <c r="AN42" s="134"/>
      <c r="AO42" s="135"/>
      <c r="AP42" s="135"/>
      <c r="AQ42" s="135"/>
      <c r="AR42" s="135"/>
      <c r="AS42" s="134"/>
      <c r="AT42" s="134"/>
      <c r="AU42" s="134"/>
      <c r="AV42" s="134"/>
      <c r="AW42" s="135"/>
      <c r="AX42" s="135"/>
      <c r="AY42" s="134"/>
      <c r="AZ42" s="134"/>
      <c r="BA42" s="134"/>
      <c r="BB42" s="134"/>
    </row>
    <row r="43" spans="1:54" s="136" customFormat="1" ht="14.25" x14ac:dyDescent="0.2">
      <c r="A43" s="140"/>
      <c r="B43" s="206" t="s">
        <v>359</v>
      </c>
      <c r="C43" s="207"/>
      <c r="D43" s="141">
        <v>2848.59</v>
      </c>
      <c r="E43" s="141">
        <v>354.74</v>
      </c>
      <c r="F43" s="142">
        <v>906.85</v>
      </c>
      <c r="G43" s="142">
        <v>174.29</v>
      </c>
      <c r="H43" s="142">
        <v>4284.47</v>
      </c>
      <c r="I43" s="130"/>
      <c r="J43" s="130"/>
      <c r="K43" s="130"/>
      <c r="L43" s="130"/>
      <c r="M43" s="130"/>
      <c r="N43" s="131"/>
      <c r="O43" s="131"/>
      <c r="P43" s="131"/>
      <c r="Q43" s="131"/>
      <c r="R43" s="131"/>
      <c r="S43" s="131"/>
      <c r="T43" s="132"/>
      <c r="U43" s="132"/>
      <c r="V43" s="132"/>
      <c r="W43" s="132"/>
      <c r="X43" s="132"/>
      <c r="Y43" s="132"/>
      <c r="Z43" s="132"/>
      <c r="AA43" s="133"/>
      <c r="AB43" s="143"/>
      <c r="AC43" s="144" t="s">
        <v>359</v>
      </c>
      <c r="AD43" s="134"/>
      <c r="AE43" s="135"/>
      <c r="AF43" s="135"/>
      <c r="AG43" s="134"/>
      <c r="AH43" s="134"/>
      <c r="AI43" s="134"/>
      <c r="AJ43" s="134"/>
      <c r="AK43" s="134"/>
      <c r="AL43" s="134"/>
      <c r="AM43" s="134"/>
      <c r="AN43" s="134"/>
      <c r="AO43" s="135"/>
      <c r="AP43" s="135"/>
      <c r="AQ43" s="135"/>
      <c r="AR43" s="135"/>
      <c r="AS43" s="134"/>
      <c r="AT43" s="134"/>
      <c r="AU43" s="134"/>
      <c r="AV43" s="134"/>
      <c r="AW43" s="135"/>
      <c r="AX43" s="135"/>
      <c r="AY43" s="134"/>
      <c r="AZ43" s="134"/>
      <c r="BA43" s="134"/>
      <c r="BB43" s="134"/>
    </row>
    <row r="44" spans="1:54" s="136" customFormat="1" ht="14.25" x14ac:dyDescent="0.2">
      <c r="A44" s="193" t="s">
        <v>360</v>
      </c>
      <c r="B44" s="194"/>
      <c r="C44" s="194"/>
      <c r="D44" s="194"/>
      <c r="E44" s="194"/>
      <c r="F44" s="194"/>
      <c r="G44" s="194"/>
      <c r="H44" s="195"/>
      <c r="I44" s="130"/>
      <c r="J44" s="130"/>
      <c r="K44" s="130"/>
      <c r="L44" s="130"/>
      <c r="M44" s="130"/>
      <c r="N44" s="131"/>
      <c r="O44" s="131"/>
      <c r="P44" s="131"/>
      <c r="Q44" s="131"/>
      <c r="R44" s="131"/>
      <c r="S44" s="131"/>
      <c r="T44" s="132"/>
      <c r="U44" s="132"/>
      <c r="V44" s="132"/>
      <c r="W44" s="132"/>
      <c r="X44" s="132"/>
      <c r="Y44" s="132"/>
      <c r="Z44" s="132"/>
      <c r="AA44" s="133" t="s">
        <v>360</v>
      </c>
      <c r="AB44" s="143"/>
      <c r="AC44" s="144"/>
      <c r="AD44" s="134"/>
      <c r="AE44" s="135"/>
      <c r="AF44" s="135"/>
      <c r="AG44" s="134"/>
      <c r="AH44" s="134"/>
      <c r="AI44" s="134"/>
      <c r="AJ44" s="134"/>
      <c r="AK44" s="134"/>
      <c r="AL44" s="134"/>
      <c r="AM44" s="134"/>
      <c r="AN44" s="134"/>
      <c r="AO44" s="135"/>
      <c r="AP44" s="135"/>
      <c r="AQ44" s="135"/>
      <c r="AR44" s="135"/>
      <c r="AS44" s="134"/>
      <c r="AT44" s="134"/>
      <c r="AU44" s="134"/>
      <c r="AV44" s="134"/>
      <c r="AW44" s="135"/>
      <c r="AX44" s="135"/>
      <c r="AY44" s="134"/>
      <c r="AZ44" s="134"/>
      <c r="BA44" s="134"/>
      <c r="BB44" s="134"/>
    </row>
    <row r="45" spans="1:54" s="136" customFormat="1" ht="14.25" x14ac:dyDescent="0.2">
      <c r="A45" s="137" t="s">
        <v>91</v>
      </c>
      <c r="B45" s="138" t="s">
        <v>361</v>
      </c>
      <c r="C45" s="138" t="s">
        <v>362</v>
      </c>
      <c r="D45" s="139">
        <v>569.72</v>
      </c>
      <c r="E45" s="139">
        <v>70.95</v>
      </c>
      <c r="F45" s="139">
        <v>181.37</v>
      </c>
      <c r="G45" s="139">
        <v>34.86</v>
      </c>
      <c r="H45" s="139">
        <v>856.9</v>
      </c>
      <c r="I45" s="130"/>
      <c r="J45" s="130"/>
      <c r="K45" s="130"/>
      <c r="L45" s="130"/>
      <c r="M45" s="130"/>
      <c r="N45" s="131"/>
      <c r="O45" s="131"/>
      <c r="P45" s="131"/>
      <c r="Q45" s="131"/>
      <c r="R45" s="131"/>
      <c r="S45" s="131"/>
      <c r="T45" s="132"/>
      <c r="U45" s="132"/>
      <c r="V45" s="132"/>
      <c r="W45" s="132"/>
      <c r="X45" s="132"/>
      <c r="Y45" s="132"/>
      <c r="Z45" s="132"/>
      <c r="AA45" s="133"/>
      <c r="AB45" s="143"/>
      <c r="AC45" s="144"/>
      <c r="AD45" s="134"/>
      <c r="AE45" s="135"/>
      <c r="AF45" s="135"/>
      <c r="AG45" s="134"/>
      <c r="AH45" s="134"/>
      <c r="AI45" s="134"/>
      <c r="AJ45" s="134"/>
      <c r="AK45" s="134"/>
      <c r="AL45" s="134"/>
      <c r="AM45" s="134"/>
      <c r="AN45" s="134"/>
      <c r="AO45" s="135"/>
      <c r="AP45" s="135"/>
      <c r="AQ45" s="135"/>
      <c r="AR45" s="135"/>
      <c r="AS45" s="134"/>
      <c r="AT45" s="134"/>
      <c r="AU45" s="134"/>
      <c r="AV45" s="134"/>
      <c r="AW45" s="135"/>
      <c r="AX45" s="135"/>
      <c r="AY45" s="134"/>
      <c r="AZ45" s="134"/>
      <c r="BA45" s="134"/>
      <c r="BB45" s="134"/>
    </row>
    <row r="46" spans="1:54" s="136" customFormat="1" ht="14.25" x14ac:dyDescent="0.2">
      <c r="A46" s="140"/>
      <c r="B46" s="204" t="s">
        <v>363</v>
      </c>
      <c r="C46" s="205"/>
      <c r="D46" s="141">
        <v>569.72</v>
      </c>
      <c r="E46" s="141">
        <v>70.95</v>
      </c>
      <c r="F46" s="142">
        <v>181.37</v>
      </c>
      <c r="G46" s="142">
        <v>34.86</v>
      </c>
      <c r="H46" s="142">
        <v>856.9</v>
      </c>
      <c r="I46" s="130"/>
      <c r="J46" s="130"/>
      <c r="K46" s="130"/>
      <c r="L46" s="130"/>
      <c r="M46" s="130"/>
      <c r="N46" s="131"/>
      <c r="O46" s="131"/>
      <c r="P46" s="131"/>
      <c r="Q46" s="131"/>
      <c r="R46" s="131"/>
      <c r="S46" s="131"/>
      <c r="T46" s="132"/>
      <c r="U46" s="132"/>
      <c r="V46" s="132"/>
      <c r="W46" s="132"/>
      <c r="X46" s="132"/>
      <c r="Y46" s="132"/>
      <c r="Z46" s="132"/>
      <c r="AA46" s="133"/>
      <c r="AB46" s="143" t="s">
        <v>363</v>
      </c>
      <c r="AC46" s="144"/>
      <c r="AD46" s="134"/>
      <c r="AE46" s="135"/>
      <c r="AF46" s="135"/>
      <c r="AG46" s="134"/>
      <c r="AH46" s="134"/>
      <c r="AI46" s="134"/>
      <c r="AJ46" s="134"/>
      <c r="AK46" s="134"/>
      <c r="AL46" s="134"/>
      <c r="AM46" s="134"/>
      <c r="AN46" s="134"/>
      <c r="AO46" s="135"/>
      <c r="AP46" s="135"/>
      <c r="AQ46" s="135"/>
      <c r="AR46" s="135"/>
      <c r="AS46" s="134"/>
      <c r="AT46" s="134"/>
      <c r="AU46" s="134"/>
      <c r="AV46" s="134"/>
      <c r="AW46" s="135"/>
      <c r="AX46" s="135"/>
      <c r="AY46" s="134"/>
      <c r="AZ46" s="134"/>
      <c r="BA46" s="134"/>
      <c r="BB46" s="134"/>
    </row>
    <row r="47" spans="1:54" s="136" customFormat="1" ht="14.25" x14ac:dyDescent="0.2">
      <c r="A47" s="140"/>
      <c r="B47" s="206" t="s">
        <v>364</v>
      </c>
      <c r="C47" s="207"/>
      <c r="D47" s="141">
        <v>3418.31</v>
      </c>
      <c r="E47" s="141">
        <v>425.69</v>
      </c>
      <c r="F47" s="142">
        <v>1088.22</v>
      </c>
      <c r="G47" s="142">
        <v>209.15</v>
      </c>
      <c r="H47" s="142">
        <v>5141.37</v>
      </c>
      <c r="I47" s="130"/>
      <c r="J47" s="130"/>
      <c r="K47" s="130"/>
      <c r="L47" s="130"/>
      <c r="M47" s="130"/>
      <c r="N47" s="131"/>
      <c r="O47" s="131"/>
      <c r="P47" s="131"/>
      <c r="Q47" s="131"/>
      <c r="R47" s="131"/>
      <c r="S47" s="131"/>
      <c r="T47" s="132"/>
      <c r="U47" s="132"/>
      <c r="V47" s="132"/>
      <c r="W47" s="132"/>
      <c r="X47" s="132"/>
      <c r="Y47" s="132"/>
      <c r="Z47" s="132"/>
      <c r="AA47" s="133"/>
      <c r="AB47" s="143"/>
      <c r="AC47" s="144"/>
      <c r="AD47" s="144" t="s">
        <v>364</v>
      </c>
      <c r="AE47" s="135"/>
      <c r="AF47" s="135"/>
      <c r="AG47" s="134"/>
      <c r="AH47" s="134"/>
      <c r="AI47" s="134"/>
      <c r="AJ47" s="134"/>
      <c r="AK47" s="134"/>
      <c r="AL47" s="134"/>
      <c r="AM47" s="134"/>
      <c r="AN47" s="134"/>
      <c r="AO47" s="135"/>
      <c r="AP47" s="135"/>
      <c r="AQ47" s="135"/>
      <c r="AR47" s="135"/>
      <c r="AS47" s="134"/>
      <c r="AT47" s="134"/>
      <c r="AU47" s="134"/>
      <c r="AV47" s="134"/>
      <c r="AW47" s="135"/>
      <c r="AX47" s="135"/>
      <c r="AY47" s="134"/>
      <c r="AZ47" s="134"/>
      <c r="BA47" s="134"/>
      <c r="BB47" s="134"/>
    </row>
    <row r="48" spans="1:54" s="136" customFormat="1" ht="11.25" customHeight="1" x14ac:dyDescent="0.2">
      <c r="A48" s="140"/>
      <c r="B48" s="211" t="s">
        <v>365</v>
      </c>
      <c r="C48" s="212"/>
      <c r="D48" s="145"/>
      <c r="E48" s="145"/>
      <c r="F48" s="145"/>
      <c r="G48" s="145"/>
      <c r="H48" s="145"/>
      <c r="I48" s="130"/>
      <c r="J48" s="130"/>
      <c r="K48" s="130"/>
      <c r="L48" s="130"/>
      <c r="M48" s="130"/>
      <c r="N48" s="131"/>
      <c r="O48" s="131"/>
      <c r="P48" s="131"/>
      <c r="Q48" s="131"/>
      <c r="R48" s="131"/>
      <c r="S48" s="131"/>
      <c r="T48" s="132"/>
      <c r="U48" s="132"/>
      <c r="V48" s="132"/>
      <c r="W48" s="132"/>
      <c r="X48" s="132"/>
      <c r="Y48" s="132"/>
      <c r="Z48" s="132"/>
      <c r="AA48" s="133"/>
      <c r="AB48" s="143"/>
      <c r="AC48" s="144"/>
      <c r="AD48" s="144"/>
      <c r="AE48" s="135"/>
      <c r="AF48" s="135"/>
      <c r="AG48" s="134"/>
      <c r="AH48" s="134"/>
      <c r="AI48" s="134"/>
      <c r="AJ48" s="134"/>
      <c r="AK48" s="134"/>
      <c r="AL48" s="134"/>
      <c r="AM48" s="134"/>
      <c r="AN48" s="134"/>
      <c r="AO48" s="135"/>
      <c r="AP48" s="135"/>
      <c r="AQ48" s="135"/>
      <c r="AR48" s="135"/>
      <c r="AS48" s="134"/>
      <c r="AT48" s="134"/>
      <c r="AU48" s="134"/>
      <c r="AV48" s="134"/>
      <c r="AW48" s="135"/>
      <c r="AX48" s="135"/>
      <c r="AY48" s="134"/>
      <c r="AZ48" s="134"/>
      <c r="BA48" s="134"/>
      <c r="BB48" s="134"/>
    </row>
    <row r="49" spans="1:54" s="136" customFormat="1" ht="14.25" x14ac:dyDescent="0.2">
      <c r="A49" s="140"/>
      <c r="B49" s="208" t="s">
        <v>366</v>
      </c>
      <c r="C49" s="209"/>
      <c r="D49" s="145"/>
      <c r="E49" s="145"/>
      <c r="F49" s="145"/>
      <c r="G49" s="145"/>
      <c r="H49" s="141">
        <v>273.26</v>
      </c>
      <c r="I49" s="130"/>
      <c r="J49" s="130"/>
      <c r="K49" s="130"/>
      <c r="L49" s="130"/>
      <c r="M49" s="130"/>
      <c r="N49" s="131"/>
      <c r="O49" s="131"/>
      <c r="P49" s="131"/>
      <c r="Q49" s="131"/>
      <c r="R49" s="131"/>
      <c r="S49" s="131"/>
      <c r="T49" s="132"/>
      <c r="U49" s="132"/>
      <c r="V49" s="132"/>
      <c r="W49" s="132"/>
      <c r="X49" s="132"/>
      <c r="Y49" s="132"/>
      <c r="Z49" s="132"/>
      <c r="AA49" s="133"/>
      <c r="AB49" s="143"/>
      <c r="AC49" s="144"/>
      <c r="AD49" s="144"/>
      <c r="AE49" s="135"/>
      <c r="AF49" s="135"/>
      <c r="AG49" s="134"/>
      <c r="AH49" s="134"/>
      <c r="AI49" s="134"/>
      <c r="AJ49" s="134"/>
      <c r="AK49" s="134"/>
      <c r="AL49" s="134"/>
      <c r="AM49" s="134"/>
      <c r="AN49" s="134"/>
      <c r="AO49" s="135"/>
      <c r="AP49" s="135"/>
      <c r="AQ49" s="135"/>
      <c r="AR49" s="135"/>
      <c r="AS49" s="134"/>
      <c r="AT49" s="134"/>
      <c r="AU49" s="134"/>
      <c r="AV49" s="134"/>
      <c r="AW49" s="135"/>
      <c r="AX49" s="135"/>
      <c r="AY49" s="134"/>
      <c r="AZ49" s="134"/>
      <c r="BA49" s="134"/>
      <c r="BB49" s="134"/>
    </row>
    <row r="50" spans="1:54" s="136" customFormat="1" ht="14.25" x14ac:dyDescent="0.2">
      <c r="A50" s="140"/>
      <c r="B50" s="208" t="s">
        <v>367</v>
      </c>
      <c r="C50" s="209"/>
      <c r="D50" s="145"/>
      <c r="E50" s="145"/>
      <c r="F50" s="145"/>
      <c r="G50" s="145"/>
      <c r="H50" s="141">
        <v>91.13</v>
      </c>
      <c r="I50" s="130"/>
      <c r="J50" s="130"/>
      <c r="K50" s="130"/>
      <c r="L50" s="130"/>
      <c r="M50" s="130"/>
      <c r="N50" s="131"/>
      <c r="O50" s="131"/>
      <c r="P50" s="131"/>
      <c r="Q50" s="131"/>
      <c r="R50" s="131"/>
      <c r="S50" s="131"/>
      <c r="T50" s="132"/>
      <c r="U50" s="132"/>
      <c r="V50" s="132"/>
      <c r="W50" s="132"/>
      <c r="X50" s="132"/>
      <c r="Y50" s="132"/>
      <c r="Z50" s="132"/>
      <c r="AA50" s="133"/>
      <c r="AB50" s="143"/>
      <c r="AC50" s="144"/>
      <c r="AD50" s="144"/>
      <c r="AE50" s="135"/>
      <c r="AF50" s="135"/>
      <c r="AG50" s="134"/>
      <c r="AH50" s="134"/>
      <c r="AI50" s="134"/>
      <c r="AJ50" s="134"/>
      <c r="AK50" s="134"/>
      <c r="AL50" s="134"/>
      <c r="AM50" s="134"/>
      <c r="AN50" s="134"/>
      <c r="AO50" s="135"/>
      <c r="AP50" s="135"/>
      <c r="AQ50" s="135"/>
      <c r="AR50" s="135"/>
      <c r="AS50" s="134"/>
      <c r="AT50" s="134"/>
      <c r="AU50" s="134"/>
      <c r="AV50" s="134"/>
      <c r="AW50" s="135"/>
      <c r="AX50" s="135"/>
      <c r="AY50" s="134"/>
      <c r="AZ50" s="134"/>
      <c r="BA50" s="134"/>
      <c r="BB50" s="134"/>
    </row>
    <row r="51" spans="1:54" s="136" customFormat="1" ht="14.25" x14ac:dyDescent="0.2">
      <c r="A51" s="140"/>
      <c r="B51" s="208" t="s">
        <v>368</v>
      </c>
      <c r="C51" s="209"/>
      <c r="D51" s="145"/>
      <c r="E51" s="145"/>
      <c r="F51" s="145"/>
      <c r="G51" s="145"/>
      <c r="H51" s="141">
        <v>37.68</v>
      </c>
      <c r="I51" s="130"/>
      <c r="J51" s="130"/>
      <c r="K51" s="130"/>
      <c r="L51" s="130"/>
      <c r="M51" s="130"/>
      <c r="N51" s="131"/>
      <c r="O51" s="131"/>
      <c r="P51" s="131"/>
      <c r="Q51" s="131"/>
      <c r="R51" s="131"/>
      <c r="S51" s="131"/>
      <c r="T51" s="132"/>
      <c r="U51" s="132"/>
      <c r="V51" s="132"/>
      <c r="W51" s="132"/>
      <c r="X51" s="132"/>
      <c r="Y51" s="132"/>
      <c r="Z51" s="132"/>
      <c r="AA51" s="133"/>
      <c r="AB51" s="143"/>
      <c r="AC51" s="144"/>
      <c r="AD51" s="144"/>
      <c r="AE51" s="135"/>
      <c r="AF51" s="135"/>
      <c r="AG51" s="134"/>
      <c r="AH51" s="134"/>
      <c r="AI51" s="134"/>
      <c r="AJ51" s="134"/>
      <c r="AK51" s="134"/>
      <c r="AL51" s="134"/>
      <c r="AM51" s="134"/>
      <c r="AN51" s="134"/>
      <c r="AO51" s="135"/>
      <c r="AP51" s="135"/>
      <c r="AQ51" s="135"/>
      <c r="AR51" s="135"/>
      <c r="AS51" s="134"/>
      <c r="AT51" s="134"/>
      <c r="AU51" s="134"/>
      <c r="AV51" s="134"/>
      <c r="AW51" s="135"/>
      <c r="AX51" s="135"/>
      <c r="AY51" s="134"/>
      <c r="AZ51" s="134"/>
      <c r="BA51" s="134"/>
      <c r="BB51" s="134"/>
    </row>
    <row r="52" spans="1:54" s="136" customFormat="1" ht="14.25" x14ac:dyDescent="0.2">
      <c r="A52" s="140"/>
      <c r="B52" s="208" t="s">
        <v>369</v>
      </c>
      <c r="C52" s="209"/>
      <c r="D52" s="145"/>
      <c r="E52" s="145"/>
      <c r="F52" s="145"/>
      <c r="G52" s="145"/>
      <c r="H52" s="141">
        <v>2433.1999999999998</v>
      </c>
      <c r="I52" s="130"/>
      <c r="J52" s="130"/>
      <c r="K52" s="130"/>
      <c r="L52" s="130"/>
      <c r="M52" s="130"/>
      <c r="N52" s="131"/>
      <c r="O52" s="131"/>
      <c r="P52" s="131"/>
      <c r="Q52" s="131"/>
      <c r="R52" s="131"/>
      <c r="S52" s="131"/>
      <c r="T52" s="132"/>
      <c r="U52" s="132"/>
      <c r="V52" s="132"/>
      <c r="W52" s="132"/>
      <c r="X52" s="132"/>
      <c r="Y52" s="132"/>
      <c r="Z52" s="132"/>
      <c r="AA52" s="133"/>
      <c r="AB52" s="143"/>
      <c r="AC52" s="144"/>
      <c r="AD52" s="144"/>
      <c r="AE52" s="135"/>
      <c r="AF52" s="135"/>
      <c r="AG52" s="134"/>
      <c r="AH52" s="134"/>
      <c r="AI52" s="134"/>
      <c r="AJ52" s="134"/>
      <c r="AK52" s="134"/>
      <c r="AL52" s="134"/>
      <c r="AM52" s="134"/>
      <c r="AN52" s="134"/>
      <c r="AO52" s="135"/>
      <c r="AP52" s="135"/>
      <c r="AQ52" s="135"/>
      <c r="AR52" s="135"/>
      <c r="AS52" s="134"/>
      <c r="AT52" s="134"/>
      <c r="AU52" s="134"/>
      <c r="AV52" s="134"/>
      <c r="AW52" s="135"/>
      <c r="AX52" s="135"/>
      <c r="AY52" s="134"/>
      <c r="AZ52" s="134"/>
      <c r="BA52" s="134"/>
      <c r="BB52" s="134"/>
    </row>
    <row r="53" spans="1:54" s="136" customFormat="1" ht="14.25" x14ac:dyDescent="0.2">
      <c r="A53" s="140"/>
      <c r="B53" s="208" t="s">
        <v>370</v>
      </c>
      <c r="C53" s="209"/>
      <c r="D53" s="145"/>
      <c r="E53" s="145"/>
      <c r="F53" s="145"/>
      <c r="G53" s="145"/>
      <c r="H53" s="141">
        <v>302.39999999999998</v>
      </c>
      <c r="I53" s="130"/>
      <c r="J53" s="130"/>
      <c r="K53" s="130"/>
      <c r="L53" s="130"/>
      <c r="M53" s="130"/>
      <c r="N53" s="131"/>
      <c r="O53" s="131"/>
      <c r="P53" s="131"/>
      <c r="Q53" s="131"/>
      <c r="R53" s="131"/>
      <c r="S53" s="131"/>
      <c r="T53" s="132"/>
      <c r="U53" s="132"/>
      <c r="V53" s="132"/>
      <c r="W53" s="132"/>
      <c r="X53" s="132"/>
      <c r="Y53" s="132"/>
      <c r="Z53" s="132"/>
      <c r="AA53" s="133"/>
      <c r="AB53" s="143"/>
      <c r="AC53" s="144"/>
      <c r="AD53" s="144"/>
      <c r="AE53" s="135"/>
      <c r="AF53" s="135"/>
      <c r="AG53" s="134"/>
      <c r="AH53" s="134"/>
      <c r="AI53" s="134"/>
      <c r="AJ53" s="134"/>
      <c r="AK53" s="134"/>
      <c r="AL53" s="134"/>
      <c r="AM53" s="134"/>
      <c r="AN53" s="134"/>
      <c r="AO53" s="135"/>
      <c r="AP53" s="135"/>
      <c r="AQ53" s="135"/>
      <c r="AR53" s="135"/>
      <c r="AS53" s="134"/>
      <c r="AT53" s="134"/>
      <c r="AU53" s="134"/>
      <c r="AV53" s="134"/>
      <c r="AW53" s="135"/>
      <c r="AX53" s="135"/>
      <c r="AY53" s="134"/>
      <c r="AZ53" s="134"/>
      <c r="BA53" s="134"/>
      <c r="BB53" s="134"/>
    </row>
    <row r="54" spans="1:54" s="136" customFormat="1" ht="14.25" x14ac:dyDescent="0.2">
      <c r="A54" s="140"/>
      <c r="B54" s="208" t="s">
        <v>371</v>
      </c>
      <c r="C54" s="209"/>
      <c r="D54" s="145"/>
      <c r="E54" s="145"/>
      <c r="F54" s="145"/>
      <c r="G54" s="145"/>
      <c r="H54" s="141">
        <v>163.91</v>
      </c>
      <c r="I54" s="130"/>
      <c r="J54" s="130"/>
      <c r="K54" s="130"/>
      <c r="L54" s="130"/>
      <c r="M54" s="130"/>
      <c r="N54" s="131"/>
      <c r="O54" s="131"/>
      <c r="P54" s="131"/>
      <c r="Q54" s="131"/>
      <c r="R54" s="131"/>
      <c r="S54" s="131"/>
      <c r="T54" s="132"/>
      <c r="U54" s="132"/>
      <c r="V54" s="132"/>
      <c r="W54" s="132"/>
      <c r="X54" s="132"/>
      <c r="Y54" s="132"/>
      <c r="Z54" s="132"/>
      <c r="AA54" s="133"/>
      <c r="AB54" s="143"/>
      <c r="AC54" s="144"/>
      <c r="AD54" s="144"/>
      <c r="AE54" s="135"/>
      <c r="AF54" s="135"/>
      <c r="AG54" s="134"/>
      <c r="AH54" s="134"/>
      <c r="AI54" s="134"/>
      <c r="AJ54" s="134"/>
      <c r="AK54" s="134"/>
      <c r="AL54" s="134"/>
      <c r="AM54" s="134"/>
      <c r="AN54" s="134"/>
      <c r="AO54" s="135"/>
      <c r="AP54" s="135"/>
      <c r="AQ54" s="135"/>
      <c r="AR54" s="135"/>
      <c r="AS54" s="134"/>
      <c r="AT54" s="134"/>
      <c r="AU54" s="134"/>
      <c r="AV54" s="134"/>
      <c r="AW54" s="135"/>
      <c r="AX54" s="135"/>
      <c r="AY54" s="134"/>
      <c r="AZ54" s="134"/>
      <c r="BA54" s="134"/>
      <c r="BB54" s="134"/>
    </row>
    <row r="55" spans="1:54" s="136" customFormat="1" ht="14.25" x14ac:dyDescent="0.2">
      <c r="A55" s="140"/>
      <c r="B55" s="208" t="s">
        <v>372</v>
      </c>
      <c r="C55" s="209"/>
      <c r="D55" s="145"/>
      <c r="E55" s="145"/>
      <c r="F55" s="145"/>
      <c r="G55" s="145"/>
      <c r="H55" s="141">
        <v>1088.22</v>
      </c>
      <c r="I55" s="130"/>
      <c r="J55" s="130"/>
      <c r="K55" s="130"/>
      <c r="L55" s="130"/>
      <c r="M55" s="130"/>
      <c r="N55" s="131"/>
      <c r="O55" s="131"/>
      <c r="P55" s="131"/>
      <c r="Q55" s="131"/>
      <c r="R55" s="131"/>
      <c r="S55" s="131"/>
      <c r="T55" s="132"/>
      <c r="U55" s="132"/>
      <c r="V55" s="132"/>
      <c r="W55" s="132"/>
      <c r="X55" s="132"/>
      <c r="Y55" s="132"/>
      <c r="Z55" s="132"/>
      <c r="AA55" s="133"/>
      <c r="AB55" s="143"/>
      <c r="AC55" s="144"/>
      <c r="AD55" s="144"/>
      <c r="AE55" s="135"/>
      <c r="AF55" s="135"/>
      <c r="AG55" s="134"/>
      <c r="AH55" s="134"/>
      <c r="AI55" s="134"/>
      <c r="AJ55" s="134"/>
      <c r="AK55" s="134"/>
      <c r="AL55" s="134"/>
      <c r="AM55" s="134"/>
      <c r="AN55" s="134"/>
      <c r="AO55" s="135"/>
      <c r="AP55" s="135"/>
      <c r="AQ55" s="135"/>
      <c r="AR55" s="135"/>
      <c r="AS55" s="134"/>
      <c r="AT55" s="134"/>
      <c r="AU55" s="134"/>
      <c r="AV55" s="134"/>
      <c r="AW55" s="135"/>
      <c r="AX55" s="135"/>
      <c r="AY55" s="134"/>
      <c r="AZ55" s="134"/>
      <c r="BA55" s="134"/>
      <c r="BB55" s="134"/>
    </row>
    <row r="56" spans="1:54" s="136" customFormat="1" ht="14.25" x14ac:dyDescent="0.2">
      <c r="A56" s="146"/>
      <c r="B56" s="210" t="s">
        <v>373</v>
      </c>
      <c r="C56" s="210"/>
      <c r="D56" s="146"/>
      <c r="E56" s="146"/>
      <c r="F56" s="146"/>
      <c r="G56" s="146"/>
      <c r="H56" s="141">
        <v>209.15</v>
      </c>
      <c r="I56" s="130"/>
      <c r="J56" s="130"/>
      <c r="K56" s="130"/>
      <c r="L56" s="130"/>
      <c r="M56" s="130"/>
      <c r="N56" s="131"/>
      <c r="O56" s="131"/>
      <c r="P56" s="131"/>
      <c r="Q56" s="131"/>
      <c r="R56" s="131"/>
      <c r="S56" s="131"/>
      <c r="T56" s="132"/>
      <c r="U56" s="132"/>
      <c r="V56" s="132"/>
      <c r="W56" s="132"/>
      <c r="X56" s="132"/>
      <c r="Y56" s="132"/>
      <c r="Z56" s="132"/>
      <c r="AA56" s="133"/>
      <c r="AB56" s="143"/>
      <c r="AC56" s="144"/>
      <c r="AD56" s="144"/>
      <c r="AE56" s="135"/>
      <c r="AF56" s="135"/>
      <c r="AG56" s="134"/>
      <c r="AH56" s="134"/>
      <c r="AI56" s="134"/>
      <c r="AJ56" s="134"/>
      <c r="AK56" s="134"/>
      <c r="AL56" s="134"/>
      <c r="AM56" s="134"/>
      <c r="AN56" s="134"/>
      <c r="AO56" s="135"/>
      <c r="AP56" s="135"/>
      <c r="AQ56" s="135"/>
      <c r="AR56" s="135"/>
      <c r="AS56" s="134"/>
      <c r="AT56" s="134"/>
      <c r="AU56" s="134"/>
      <c r="AV56" s="134"/>
      <c r="AW56" s="135"/>
      <c r="AX56" s="135"/>
      <c r="AY56" s="134"/>
      <c r="AZ56" s="134"/>
      <c r="BA56" s="134"/>
      <c r="BB56" s="134"/>
    </row>
    <row r="57" spans="1:54" ht="26.25" customHeight="1" x14ac:dyDescent="0.2"/>
  </sheetData>
  <mergeCells count="43">
    <mergeCell ref="B54:C54"/>
    <mergeCell ref="B55:C55"/>
    <mergeCell ref="B56:C56"/>
    <mergeCell ref="B48:C48"/>
    <mergeCell ref="B49:C49"/>
    <mergeCell ref="B50:C50"/>
    <mergeCell ref="B51:C51"/>
    <mergeCell ref="B52:C52"/>
    <mergeCell ref="B53:C53"/>
    <mergeCell ref="B47:C47"/>
    <mergeCell ref="B32:C32"/>
    <mergeCell ref="A33:H33"/>
    <mergeCell ref="B36:C36"/>
    <mergeCell ref="B37:C37"/>
    <mergeCell ref="A38:H38"/>
    <mergeCell ref="B40:C40"/>
    <mergeCell ref="B41:C41"/>
    <mergeCell ref="A42:H42"/>
    <mergeCell ref="B43:C43"/>
    <mergeCell ref="A44:H44"/>
    <mergeCell ref="B46:C46"/>
    <mergeCell ref="A31:H31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8:C28"/>
    <mergeCell ref="A29:H29"/>
    <mergeCell ref="B30:C30"/>
    <mergeCell ref="B16:G16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A1F04-4119-4010-BEC6-111FCC9E0436}">
  <dimension ref="A1:K16"/>
  <sheetViews>
    <sheetView zoomScale="80" zoomScaleNormal="80" workbookViewId="0">
      <selection activeCell="C9" sqref="C9"/>
    </sheetView>
  </sheetViews>
  <sheetFormatPr defaultRowHeight="15" x14ac:dyDescent="0.25"/>
  <cols>
    <col min="1" max="1" width="9.140625" style="250"/>
    <col min="2" max="2" width="50.85546875" style="250" customWidth="1"/>
    <col min="3" max="6" width="18.85546875" style="250" customWidth="1"/>
    <col min="7" max="7" width="29.42578125" style="250" customWidth="1"/>
    <col min="8" max="8" width="18.85546875" style="250" customWidth="1"/>
    <col min="9" max="9" width="28.85546875" style="250" customWidth="1"/>
    <col min="10" max="10" width="10.140625" style="250" bestFit="1" customWidth="1"/>
    <col min="11" max="11" width="11" style="250" customWidth="1"/>
    <col min="12" max="16384" width="9.140625" style="250"/>
  </cols>
  <sheetData>
    <row r="1" spans="1:11" ht="53.25" customHeight="1" x14ac:dyDescent="0.25">
      <c r="B1" s="251" t="s">
        <v>404</v>
      </c>
      <c r="C1" s="251"/>
      <c r="D1" s="251"/>
      <c r="E1" s="251"/>
      <c r="F1" s="251"/>
      <c r="G1" s="251"/>
      <c r="H1" s="251"/>
      <c r="I1" s="251"/>
    </row>
    <row r="2" spans="1:11" ht="63.75" customHeight="1" x14ac:dyDescent="0.25">
      <c r="B2" s="252" t="s">
        <v>406</v>
      </c>
      <c r="C2" s="252"/>
      <c r="D2" s="252"/>
      <c r="E2" s="252"/>
      <c r="F2" s="252"/>
      <c r="G2" s="252"/>
      <c r="H2" s="252"/>
      <c r="I2" s="252"/>
      <c r="K2" s="253"/>
    </row>
    <row r="3" spans="1:11" ht="31.5" x14ac:dyDescent="0.25">
      <c r="A3" s="254"/>
      <c r="B3" s="255" t="s">
        <v>407</v>
      </c>
      <c r="C3" s="255" t="s">
        <v>408</v>
      </c>
      <c r="D3" s="255" t="s">
        <v>409</v>
      </c>
      <c r="E3" s="255" t="s">
        <v>410</v>
      </c>
      <c r="F3" s="255" t="s">
        <v>411</v>
      </c>
      <c r="G3" s="255" t="s">
        <v>412</v>
      </c>
      <c r="H3" s="255" t="s">
        <v>413</v>
      </c>
      <c r="I3" s="255" t="s">
        <v>414</v>
      </c>
    </row>
    <row r="4" spans="1:11" ht="38.25" customHeight="1" x14ac:dyDescent="0.25">
      <c r="A4" s="256">
        <v>1</v>
      </c>
      <c r="B4" s="257" t="s">
        <v>415</v>
      </c>
      <c r="C4" s="258" t="s">
        <v>49</v>
      </c>
      <c r="D4" s="259">
        <v>10</v>
      </c>
      <c r="E4" s="260">
        <f>90685.32/1000</f>
        <v>90.685320000000004</v>
      </c>
      <c r="F4" s="258" t="s">
        <v>416</v>
      </c>
      <c r="G4" s="261"/>
      <c r="H4" s="262">
        <f>E4*D4</f>
        <v>906.85320000000002</v>
      </c>
      <c r="I4" s="261" t="s">
        <v>417</v>
      </c>
      <c r="J4" s="263"/>
      <c r="K4" s="264"/>
    </row>
    <row r="5" spans="1:11" ht="38.25" customHeight="1" x14ac:dyDescent="0.25">
      <c r="A5" s="256"/>
      <c r="B5" s="265" t="s">
        <v>418</v>
      </c>
      <c r="C5" s="258"/>
      <c r="D5" s="266"/>
      <c r="E5" s="266"/>
      <c r="F5" s="258"/>
      <c r="G5" s="261"/>
      <c r="H5" s="267">
        <f>SUM(H4:H4)</f>
        <v>906.85320000000002</v>
      </c>
      <c r="I5" s="261"/>
      <c r="J5" s="263"/>
      <c r="K5" s="264"/>
    </row>
    <row r="9" spans="1:11" x14ac:dyDescent="0.25">
      <c r="H9" s="268"/>
    </row>
    <row r="10" spans="1:11" x14ac:dyDescent="0.25">
      <c r="H10" s="269"/>
    </row>
    <row r="13" spans="1:11" x14ac:dyDescent="0.25">
      <c r="H13" s="270"/>
    </row>
    <row r="16" spans="1:11" x14ac:dyDescent="0.25">
      <c r="H16" s="270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42150-937C-4DBB-B5D7-02A6508FD8FB}">
  <sheetPr>
    <tabColor rgb="FFFFC000"/>
  </sheetPr>
  <dimension ref="A1:K20"/>
  <sheetViews>
    <sheetView showOutlineSymbols="0" showWhiteSpace="0" zoomScaleNormal="100" workbookViewId="0">
      <selection activeCell="F20" sqref="F20"/>
    </sheetView>
  </sheetViews>
  <sheetFormatPr defaultColWidth="8.85546875" defaultRowHeight="14.25" outlineLevelCol="3" x14ac:dyDescent="0.2"/>
  <cols>
    <col min="1" max="1" width="10.7109375" style="274" customWidth="1"/>
    <col min="2" max="2" width="25.28515625" style="272" customWidth="1"/>
    <col min="3" max="3" width="25.140625" style="272" customWidth="1"/>
    <col min="4" max="4" width="15.7109375" style="86" customWidth="1" outlineLevel="3" collapsed="1"/>
    <col min="5" max="6" width="14.28515625" style="86" customWidth="1"/>
    <col min="7" max="7" width="14.7109375" style="86" customWidth="1"/>
    <col min="8" max="8" width="54" style="272" customWidth="1"/>
    <col min="9" max="9" width="11.85546875" style="86" bestFit="1" customWidth="1"/>
    <col min="10" max="10" width="12.7109375" style="86" bestFit="1" customWidth="1"/>
    <col min="11" max="11" width="13" style="86" customWidth="1"/>
    <col min="12" max="16384" width="8.85546875" style="86"/>
  </cols>
  <sheetData>
    <row r="1" spans="1:10" ht="47.25" customHeight="1" x14ac:dyDescent="0.2">
      <c r="A1" s="271" t="s">
        <v>404</v>
      </c>
      <c r="B1" s="271"/>
      <c r="C1" s="271"/>
      <c r="D1" s="271"/>
      <c r="E1" s="271"/>
      <c r="F1" s="271"/>
      <c r="G1" s="271"/>
      <c r="H1" s="271"/>
    </row>
    <row r="2" spans="1:10" x14ac:dyDescent="0.2">
      <c r="A2" s="272" t="s">
        <v>73</v>
      </c>
    </row>
    <row r="3" spans="1:10" s="274" customFormat="1" ht="42.75" x14ac:dyDescent="0.2">
      <c r="A3" s="273" t="s">
        <v>419</v>
      </c>
      <c r="B3" s="273" t="s">
        <v>420</v>
      </c>
      <c r="C3" s="273" t="s">
        <v>421</v>
      </c>
      <c r="D3" s="273" t="s">
        <v>422</v>
      </c>
      <c r="E3" s="273" t="s">
        <v>423</v>
      </c>
      <c r="F3" s="273" t="s">
        <v>424</v>
      </c>
      <c r="G3" s="273" t="s">
        <v>425</v>
      </c>
      <c r="H3" s="273" t="s">
        <v>426</v>
      </c>
    </row>
    <row r="4" spans="1:10" s="274" customFormat="1" x14ac:dyDescent="0.2">
      <c r="A4" s="273">
        <v>1</v>
      </c>
      <c r="B4" s="273">
        <v>2</v>
      </c>
      <c r="C4" s="273">
        <v>3</v>
      </c>
      <c r="D4" s="273">
        <v>4</v>
      </c>
      <c r="E4" s="273">
        <v>5</v>
      </c>
      <c r="F4" s="273">
        <v>6</v>
      </c>
      <c r="G4" s="273">
        <v>7</v>
      </c>
      <c r="H4" s="273">
        <v>8</v>
      </c>
    </row>
    <row r="5" spans="1:10" x14ac:dyDescent="0.2">
      <c r="A5" s="275" t="s">
        <v>339</v>
      </c>
      <c r="B5" s="276" t="s">
        <v>427</v>
      </c>
      <c r="C5" s="276" t="s">
        <v>462</v>
      </c>
      <c r="D5" s="277">
        <f>'02-01-01 СМР ВЛИ'!J106/1000</f>
        <v>2928.49019</v>
      </c>
      <c r="E5" s="277">
        <v>1</v>
      </c>
      <c r="F5" s="277" t="s">
        <v>49</v>
      </c>
      <c r="G5" s="277">
        <f t="shared" ref="G5:G9" si="0">D5/E5</f>
        <v>2928.49019</v>
      </c>
      <c r="H5" s="278" t="s">
        <v>429</v>
      </c>
      <c r="I5" s="86">
        <f>G5/1.4</f>
        <v>2091.7787071428575</v>
      </c>
      <c r="J5" s="86" t="s">
        <v>467</v>
      </c>
    </row>
    <row r="6" spans="1:10" x14ac:dyDescent="0.2">
      <c r="A6" s="275" t="s">
        <v>341</v>
      </c>
      <c r="B6" s="276" t="s">
        <v>427</v>
      </c>
      <c r="C6" s="276" t="s">
        <v>428</v>
      </c>
      <c r="D6" s="277">
        <f>'02-01-02 СМР КСО'!J50/1000-'Цена МАТ и ОБ по ТКП'!H5</f>
        <v>274.83746999999994</v>
      </c>
      <c r="E6" s="277">
        <v>10</v>
      </c>
      <c r="F6" s="277" t="s">
        <v>49</v>
      </c>
      <c r="G6" s="277">
        <f t="shared" si="0"/>
        <v>27.483746999999994</v>
      </c>
      <c r="H6" s="278" t="s">
        <v>463</v>
      </c>
    </row>
    <row r="7" spans="1:10" x14ac:dyDescent="0.2">
      <c r="A7" s="275" t="s">
        <v>348</v>
      </c>
      <c r="B7" s="276" t="s">
        <v>430</v>
      </c>
      <c r="C7" s="276" t="s">
        <v>462</v>
      </c>
      <c r="D7" s="277">
        <f>'09-01-01 ПНР ВЛИ'!J43/1000</f>
        <v>39.809650000000005</v>
      </c>
      <c r="E7" s="277">
        <v>1</v>
      </c>
      <c r="F7" s="277" t="s">
        <v>49</v>
      </c>
      <c r="G7" s="277">
        <f t="shared" si="0"/>
        <v>39.809650000000005</v>
      </c>
      <c r="H7" s="278" t="s">
        <v>431</v>
      </c>
    </row>
    <row r="8" spans="1:10" x14ac:dyDescent="0.2">
      <c r="A8" s="275" t="s">
        <v>350</v>
      </c>
      <c r="B8" s="276" t="s">
        <v>430</v>
      </c>
      <c r="C8" s="276" t="s">
        <v>428</v>
      </c>
      <c r="D8" s="279">
        <f>'09-01-02 ПНР КСО'!J42/1000</f>
        <v>58.441429999999997</v>
      </c>
      <c r="E8" s="277">
        <v>1</v>
      </c>
      <c r="F8" s="277" t="s">
        <v>49</v>
      </c>
      <c r="G8" s="277">
        <f t="shared" si="0"/>
        <v>58.441429999999997</v>
      </c>
      <c r="H8" s="278" t="s">
        <v>464</v>
      </c>
    </row>
    <row r="9" spans="1:10" x14ac:dyDescent="0.2">
      <c r="A9" s="275" t="s">
        <v>354</v>
      </c>
      <c r="B9" s="276" t="s">
        <v>465</v>
      </c>
      <c r="C9" s="276" t="s">
        <v>462</v>
      </c>
      <c r="D9" s="279">
        <v>76.036000000000001</v>
      </c>
      <c r="E9" s="277">
        <v>2</v>
      </c>
      <c r="F9" s="277" t="s">
        <v>49</v>
      </c>
      <c r="G9" s="277">
        <f t="shared" si="0"/>
        <v>38.018000000000001</v>
      </c>
      <c r="H9" s="278" t="s">
        <v>466</v>
      </c>
    </row>
    <row r="10" spans="1:10" x14ac:dyDescent="0.2">
      <c r="A10" s="272" t="s">
        <v>432</v>
      </c>
    </row>
    <row r="11" spans="1:10" x14ac:dyDescent="0.2">
      <c r="A11" s="280" t="s">
        <v>433</v>
      </c>
      <c r="B11" s="281"/>
      <c r="C11" s="281"/>
      <c r="D11" s="281"/>
      <c r="E11" s="281"/>
      <c r="F11" s="281"/>
      <c r="G11" s="281"/>
      <c r="H11" s="281"/>
    </row>
    <row r="12" spans="1:10" ht="21.75" customHeight="1" x14ac:dyDescent="0.2">
      <c r="A12" s="281"/>
      <c r="B12" s="281"/>
      <c r="C12" s="281"/>
      <c r="D12" s="281"/>
      <c r="E12" s="281"/>
      <c r="F12" s="281"/>
      <c r="G12" s="281"/>
      <c r="H12" s="281"/>
    </row>
    <row r="14" spans="1:10" x14ac:dyDescent="0.2">
      <c r="D14" s="107"/>
    </row>
    <row r="15" spans="1:10" x14ac:dyDescent="0.2">
      <c r="D15" s="298"/>
    </row>
    <row r="16" spans="1:10" x14ac:dyDescent="0.2">
      <c r="B16" s="282"/>
      <c r="C16" s="282"/>
      <c r="D16" s="282"/>
      <c r="E16" s="282"/>
      <c r="F16" s="282"/>
      <c r="G16" s="282"/>
      <c r="H16" s="282"/>
    </row>
    <row r="17" spans="1:11" x14ac:dyDescent="0.2">
      <c r="D17" s="283"/>
    </row>
    <row r="18" spans="1:11" s="272" customFormat="1" x14ac:dyDescent="0.2">
      <c r="A18" s="274"/>
      <c r="D18" s="86"/>
      <c r="E18" s="86"/>
      <c r="F18" s="86"/>
      <c r="G18" s="86"/>
      <c r="I18" s="86"/>
      <c r="J18" s="86"/>
      <c r="K18" s="86"/>
    </row>
    <row r="19" spans="1:11" s="272" customFormat="1" x14ac:dyDescent="0.2">
      <c r="A19" s="274"/>
      <c r="D19" s="86"/>
      <c r="E19" s="86"/>
      <c r="F19" s="86"/>
      <c r="G19" s="86"/>
      <c r="I19" s="86"/>
      <c r="J19" s="86"/>
      <c r="K19" s="86"/>
    </row>
    <row r="20" spans="1:11" s="272" customFormat="1" x14ac:dyDescent="0.2">
      <c r="A20" s="274"/>
      <c r="D20" s="86"/>
      <c r="E20" s="86"/>
      <c r="F20" s="86"/>
      <c r="G20" s="86"/>
      <c r="I20" s="86"/>
      <c r="J20" s="86"/>
      <c r="K20" s="86"/>
    </row>
  </sheetData>
  <mergeCells count="2">
    <mergeCell ref="A1:H1"/>
    <mergeCell ref="A11:H12"/>
  </mergeCells>
  <phoneticPr fontId="51" type="noConversion"/>
  <pageMargins left="0.75" right="0.75" top="1" bottom="1" header="0.5" footer="0.5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E110"/>
  <sheetViews>
    <sheetView topLeftCell="A4" workbookViewId="0">
      <selection activeCell="E16" sqref="E1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0" width="34.140625" style="2" hidden="1" customWidth="1"/>
    <col min="81" max="83" width="103.28515625" style="2" hidden="1" customWidth="1"/>
    <col min="84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37" t="s">
        <v>0</v>
      </c>
      <c r="B2" s="237"/>
      <c r="C2" s="237"/>
      <c r="D2" s="9"/>
      <c r="E2" s="7"/>
      <c r="F2" s="7"/>
      <c r="G2" s="7"/>
      <c r="H2" s="9"/>
      <c r="I2" s="7"/>
      <c r="J2" s="7"/>
      <c r="K2" s="9"/>
      <c r="L2" s="7"/>
      <c r="M2" s="237" t="s">
        <v>1</v>
      </c>
      <c r="N2" s="237"/>
      <c r="O2" s="237"/>
      <c r="P2" s="237"/>
    </row>
    <row r="3" spans="1:65" s="6" customFormat="1" ht="11.25" customHeight="1" x14ac:dyDescent="0.25">
      <c r="A3" s="238"/>
      <c r="B3" s="238"/>
      <c r="C3" s="238"/>
      <c r="D3" s="238"/>
      <c r="E3" s="7"/>
      <c r="F3" s="7"/>
      <c r="G3" s="10"/>
      <c r="H3" s="10"/>
      <c r="I3" s="7"/>
      <c r="J3" s="10"/>
      <c r="K3" s="10"/>
      <c r="L3" s="239"/>
      <c r="M3" s="239"/>
      <c r="N3" s="239"/>
      <c r="O3" s="239"/>
      <c r="P3" s="239"/>
    </row>
    <row r="4" spans="1:65" s="6" customFormat="1" ht="15" x14ac:dyDescent="0.25">
      <c r="A4" s="240"/>
      <c r="B4" s="240"/>
      <c r="C4" s="240"/>
      <c r="D4" s="240"/>
      <c r="E4" s="7"/>
      <c r="F4" s="7"/>
      <c r="G4" s="10"/>
      <c r="H4" s="10"/>
      <c r="I4" s="7"/>
      <c r="J4" s="10"/>
      <c r="K4" s="10"/>
      <c r="L4" s="240"/>
      <c r="M4" s="240"/>
      <c r="N4" s="240"/>
      <c r="O4" s="240"/>
      <c r="P4" s="240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45.75" customHeight="1" x14ac:dyDescent="0.25">
      <c r="A8" s="294" t="s">
        <v>4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34" t="s">
        <v>5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35" t="s">
        <v>69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</row>
    <row r="12" spans="1:65" s="6" customFormat="1" ht="21" customHeight="1" x14ac:dyDescent="0.25">
      <c r="A12" s="225" t="s">
        <v>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</row>
    <row r="13" spans="1:65" s="6" customFormat="1" ht="15" x14ac:dyDescent="0.25">
      <c r="A13" s="236" t="s">
        <v>285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AS13" s="17" t="s">
        <v>70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25" t="s">
        <v>9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</row>
    <row r="15" spans="1:65" s="6" customFormat="1" ht="15" x14ac:dyDescent="0.25">
      <c r="A15" s="7"/>
      <c r="B15" s="19" t="s">
        <v>10</v>
      </c>
      <c r="C15" s="226"/>
      <c r="D15" s="226"/>
      <c r="E15" s="226"/>
      <c r="F15" s="226"/>
      <c r="G15" s="226"/>
      <c r="H15" s="20"/>
      <c r="I15" s="20"/>
      <c r="J15" s="20"/>
      <c r="K15" s="20"/>
      <c r="L15" s="20"/>
      <c r="M15" s="20"/>
      <c r="N15" s="20"/>
      <c r="O15" s="7"/>
      <c r="P15" s="7"/>
      <c r="BI15" s="21" t="s">
        <v>2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95">
        <v>2928.49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71</v>
      </c>
      <c r="D17" s="23"/>
      <c r="E17" s="24">
        <v>2847.154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72</v>
      </c>
      <c r="D18" s="23"/>
      <c r="E18" s="24">
        <v>81.337000000000003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80" s="6" customFormat="1" ht="12.75" customHeight="1" x14ac:dyDescent="0.25">
      <c r="B19" s="22" t="s">
        <v>15</v>
      </c>
      <c r="C19" s="22"/>
      <c r="D19" s="23"/>
      <c r="E19" s="24">
        <v>157.32400000000001</v>
      </c>
      <c r="F19" s="25" t="s">
        <v>13</v>
      </c>
      <c r="H19" s="22"/>
      <c r="J19" s="22"/>
      <c r="K19" s="22"/>
      <c r="L19" s="22"/>
      <c r="M19" s="8"/>
      <c r="N19" s="27"/>
    </row>
    <row r="20" spans="1:80" s="6" customFormat="1" ht="12.75" customHeight="1" x14ac:dyDescent="0.25">
      <c r="B20" s="22" t="s">
        <v>16</v>
      </c>
      <c r="C20" s="22"/>
      <c r="D20" s="12"/>
      <c r="E20" s="28">
        <v>247.21</v>
      </c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2.75" customHeight="1" x14ac:dyDescent="0.25">
      <c r="B21" s="22" t="s">
        <v>18</v>
      </c>
      <c r="C21" s="22"/>
      <c r="D21" s="12"/>
      <c r="E21" s="28">
        <v>66.459999999999994</v>
      </c>
      <c r="F21" s="25" t="s">
        <v>17</v>
      </c>
      <c r="H21" s="22"/>
      <c r="J21" s="22"/>
      <c r="K21" s="22"/>
      <c r="L21" s="22"/>
      <c r="M21" s="29"/>
      <c r="N21" s="25"/>
    </row>
    <row r="22" spans="1:80" s="6" customFormat="1" ht="15" x14ac:dyDescent="0.25">
      <c r="A22" s="7"/>
      <c r="B22" s="19" t="s">
        <v>19</v>
      </c>
      <c r="C22" s="19"/>
      <c r="D22" s="7"/>
      <c r="E22" s="227" t="s">
        <v>73</v>
      </c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BN22" s="21" t="s">
        <v>73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80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80" s="6" customFormat="1" ht="36" customHeight="1" x14ac:dyDescent="0.25">
      <c r="A24" s="228" t="s">
        <v>21</v>
      </c>
      <c r="B24" s="228" t="s">
        <v>22</v>
      </c>
      <c r="C24" s="228" t="s">
        <v>23</v>
      </c>
      <c r="D24" s="228"/>
      <c r="E24" s="228"/>
      <c r="F24" s="228" t="s">
        <v>24</v>
      </c>
      <c r="G24" s="229" t="s">
        <v>25</v>
      </c>
      <c r="H24" s="230"/>
      <c r="I24" s="228" t="s">
        <v>26</v>
      </c>
      <c r="J24" s="228"/>
      <c r="K24" s="228"/>
      <c r="L24" s="228"/>
      <c r="M24" s="228"/>
      <c r="N24" s="228"/>
      <c r="O24" s="228" t="s">
        <v>27</v>
      </c>
      <c r="P24" s="228" t="s">
        <v>28</v>
      </c>
    </row>
    <row r="25" spans="1:80" s="6" customFormat="1" ht="36.75" customHeight="1" x14ac:dyDescent="0.25">
      <c r="A25" s="228"/>
      <c r="B25" s="228"/>
      <c r="C25" s="228"/>
      <c r="D25" s="228"/>
      <c r="E25" s="228"/>
      <c r="F25" s="228"/>
      <c r="G25" s="231" t="s">
        <v>29</v>
      </c>
      <c r="H25" s="231" t="s">
        <v>30</v>
      </c>
      <c r="I25" s="228" t="s">
        <v>29</v>
      </c>
      <c r="J25" s="228" t="s">
        <v>31</v>
      </c>
      <c r="K25" s="224" t="s">
        <v>32</v>
      </c>
      <c r="L25" s="224"/>
      <c r="M25" s="224"/>
      <c r="N25" s="224"/>
      <c r="O25" s="228"/>
      <c r="P25" s="228"/>
    </row>
    <row r="26" spans="1:80" s="6" customFormat="1" ht="15" x14ac:dyDescent="0.25">
      <c r="A26" s="228"/>
      <c r="B26" s="228"/>
      <c r="C26" s="228"/>
      <c r="D26" s="228"/>
      <c r="E26" s="228"/>
      <c r="F26" s="228"/>
      <c r="G26" s="232"/>
      <c r="H26" s="232"/>
      <c r="I26" s="228"/>
      <c r="J26" s="228"/>
      <c r="K26" s="35" t="s">
        <v>33</v>
      </c>
      <c r="L26" s="35" t="s">
        <v>34</v>
      </c>
      <c r="M26" s="35" t="s">
        <v>35</v>
      </c>
      <c r="N26" s="35" t="s">
        <v>36</v>
      </c>
      <c r="O26" s="228"/>
      <c r="P26" s="228"/>
    </row>
    <row r="27" spans="1:80" s="6" customFormat="1" ht="15" x14ac:dyDescent="0.25">
      <c r="A27" s="34">
        <v>1</v>
      </c>
      <c r="B27" s="34">
        <v>2</v>
      </c>
      <c r="C27" s="224">
        <v>3</v>
      </c>
      <c r="D27" s="224"/>
      <c r="E27" s="224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80" s="6" customFormat="1" ht="15" x14ac:dyDescent="0.25">
      <c r="A28" s="220" t="s">
        <v>74</v>
      </c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BZ28" s="36" t="s">
        <v>74</v>
      </c>
    </row>
    <row r="29" spans="1:80" s="6" customFormat="1" ht="15" x14ac:dyDescent="0.25">
      <c r="A29" s="241" t="s">
        <v>75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BZ29" s="36"/>
      <c r="CA29" s="55" t="s">
        <v>75</v>
      </c>
    </row>
    <row r="30" spans="1:80" s="6" customFormat="1" ht="33.75" x14ac:dyDescent="0.25">
      <c r="A30" s="37" t="s">
        <v>38</v>
      </c>
      <c r="B30" s="38" t="s">
        <v>76</v>
      </c>
      <c r="C30" s="221" t="s">
        <v>77</v>
      </c>
      <c r="D30" s="222"/>
      <c r="E30" s="223"/>
      <c r="F30" s="37" t="s">
        <v>49</v>
      </c>
      <c r="G30" s="39"/>
      <c r="H30" s="40">
        <v>79</v>
      </c>
      <c r="I30" s="41">
        <v>764.7</v>
      </c>
      <c r="J30" s="41">
        <v>28128.66</v>
      </c>
      <c r="K30" s="41">
        <v>5212.03</v>
      </c>
      <c r="L30" s="41">
        <v>15086</v>
      </c>
      <c r="M30" s="41">
        <v>7830.63</v>
      </c>
      <c r="N30" s="42"/>
      <c r="O30" s="45">
        <v>11.68</v>
      </c>
      <c r="P30" s="45">
        <v>12.74</v>
      </c>
      <c r="BZ30" s="36"/>
      <c r="CA30" s="55"/>
      <c r="CB30" s="2" t="s">
        <v>77</v>
      </c>
    </row>
    <row r="31" spans="1:80" s="6" customFormat="1" ht="33.75" x14ac:dyDescent="0.25">
      <c r="A31" s="37" t="s">
        <v>42</v>
      </c>
      <c r="B31" s="38" t="s">
        <v>78</v>
      </c>
      <c r="C31" s="221" t="s">
        <v>79</v>
      </c>
      <c r="D31" s="222"/>
      <c r="E31" s="223"/>
      <c r="F31" s="37" t="s">
        <v>49</v>
      </c>
      <c r="G31" s="39"/>
      <c r="H31" s="40">
        <v>42</v>
      </c>
      <c r="I31" s="41">
        <v>202.28</v>
      </c>
      <c r="J31" s="41">
        <v>3890.87</v>
      </c>
      <c r="K31" s="41">
        <v>1574.41</v>
      </c>
      <c r="L31" s="41">
        <v>1280.0999999999999</v>
      </c>
      <c r="M31" s="41">
        <v>1036.3599999999999</v>
      </c>
      <c r="N31" s="42"/>
      <c r="O31" s="45">
        <v>3.53</v>
      </c>
      <c r="P31" s="45">
        <v>1.98</v>
      </c>
      <c r="BZ31" s="36"/>
      <c r="CA31" s="55"/>
      <c r="CB31" s="2" t="s">
        <v>79</v>
      </c>
    </row>
    <row r="32" spans="1:80" s="6" customFormat="1" ht="33.75" x14ac:dyDescent="0.25">
      <c r="A32" s="37" t="s">
        <v>46</v>
      </c>
      <c r="B32" s="38" t="s">
        <v>80</v>
      </c>
      <c r="C32" s="221" t="s">
        <v>81</v>
      </c>
      <c r="D32" s="222"/>
      <c r="E32" s="223"/>
      <c r="F32" s="37" t="s">
        <v>49</v>
      </c>
      <c r="G32" s="39"/>
      <c r="H32" s="40">
        <v>15</v>
      </c>
      <c r="I32" s="41">
        <v>237.55</v>
      </c>
      <c r="J32" s="41">
        <v>1620.25</v>
      </c>
      <c r="K32" s="45">
        <v>674.75</v>
      </c>
      <c r="L32" s="45">
        <v>522.49</v>
      </c>
      <c r="M32" s="45">
        <v>423.01</v>
      </c>
      <c r="N32" s="42"/>
      <c r="O32" s="45">
        <v>1.51</v>
      </c>
      <c r="P32" s="45">
        <v>0.81</v>
      </c>
      <c r="BZ32" s="36"/>
      <c r="CA32" s="55"/>
      <c r="CB32" s="2" t="s">
        <v>81</v>
      </c>
    </row>
    <row r="33" spans="1:80" s="6" customFormat="1" ht="15" x14ac:dyDescent="0.25">
      <c r="A33" s="241" t="s">
        <v>82</v>
      </c>
      <c r="B33" s="241"/>
      <c r="C33" s="241"/>
      <c r="D33" s="241"/>
      <c r="E33" s="241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BZ33" s="36"/>
      <c r="CA33" s="55" t="s">
        <v>82</v>
      </c>
    </row>
    <row r="34" spans="1:80" s="6" customFormat="1" ht="45" x14ac:dyDescent="0.25">
      <c r="A34" s="37" t="s">
        <v>50</v>
      </c>
      <c r="B34" s="38" t="s">
        <v>83</v>
      </c>
      <c r="C34" s="221" t="s">
        <v>84</v>
      </c>
      <c r="D34" s="222"/>
      <c r="E34" s="223"/>
      <c r="F34" s="37" t="s">
        <v>85</v>
      </c>
      <c r="G34" s="39"/>
      <c r="H34" s="56">
        <v>2.133</v>
      </c>
      <c r="I34" s="41">
        <v>13183.89</v>
      </c>
      <c r="J34" s="41">
        <v>12116.3</v>
      </c>
      <c r="K34" s="41">
        <v>7880.71</v>
      </c>
      <c r="L34" s="45">
        <v>256.22000000000003</v>
      </c>
      <c r="M34" s="45">
        <v>75.19</v>
      </c>
      <c r="N34" s="41">
        <v>3904.18</v>
      </c>
      <c r="O34" s="45">
        <v>15.19</v>
      </c>
      <c r="P34" s="45">
        <v>0.14000000000000001</v>
      </c>
      <c r="BZ34" s="36"/>
      <c r="CA34" s="55"/>
      <c r="CB34" s="2" t="s">
        <v>84</v>
      </c>
    </row>
    <row r="35" spans="1:80" s="6" customFormat="1" ht="22.5" x14ac:dyDescent="0.25">
      <c r="A35" s="37" t="s">
        <v>86</v>
      </c>
      <c r="B35" s="38" t="s">
        <v>87</v>
      </c>
      <c r="C35" s="221" t="s">
        <v>88</v>
      </c>
      <c r="D35" s="222"/>
      <c r="E35" s="223"/>
      <c r="F35" s="37" t="s">
        <v>89</v>
      </c>
      <c r="G35" s="39"/>
      <c r="H35" s="57">
        <v>0.42659999999999998</v>
      </c>
      <c r="I35" s="41">
        <v>122280.48</v>
      </c>
      <c r="J35" s="41">
        <v>52164.85</v>
      </c>
      <c r="K35" s="42"/>
      <c r="L35" s="42"/>
      <c r="M35" s="42"/>
      <c r="N35" s="41">
        <v>52164.85</v>
      </c>
      <c r="O35" s="43">
        <v>0</v>
      </c>
      <c r="P35" s="43">
        <v>0</v>
      </c>
      <c r="BZ35" s="36"/>
      <c r="CA35" s="55"/>
      <c r="CB35" s="2" t="s">
        <v>88</v>
      </c>
    </row>
    <row r="36" spans="1:80" s="6" customFormat="1" ht="15" x14ac:dyDescent="0.25">
      <c r="A36" s="241" t="s">
        <v>90</v>
      </c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BZ36" s="36"/>
      <c r="CA36" s="55" t="s">
        <v>90</v>
      </c>
    </row>
    <row r="37" spans="1:80" s="6" customFormat="1" ht="33.75" x14ac:dyDescent="0.25">
      <c r="A37" s="37" t="s">
        <v>91</v>
      </c>
      <c r="B37" s="38" t="s">
        <v>92</v>
      </c>
      <c r="C37" s="221" t="s">
        <v>93</v>
      </c>
      <c r="D37" s="222"/>
      <c r="E37" s="223"/>
      <c r="F37" s="37" t="s">
        <v>49</v>
      </c>
      <c r="G37" s="39"/>
      <c r="H37" s="40">
        <v>42</v>
      </c>
      <c r="I37" s="41">
        <v>3564.74</v>
      </c>
      <c r="J37" s="41">
        <v>59829.74</v>
      </c>
      <c r="K37" s="41">
        <v>20335.61</v>
      </c>
      <c r="L37" s="41">
        <v>28789.58</v>
      </c>
      <c r="M37" s="41">
        <v>7191.54</v>
      </c>
      <c r="N37" s="41">
        <v>3513.01</v>
      </c>
      <c r="O37" s="45">
        <v>43.18</v>
      </c>
      <c r="P37" s="45">
        <v>12.28</v>
      </c>
      <c r="BZ37" s="36"/>
      <c r="CA37" s="55"/>
      <c r="CB37" s="2" t="s">
        <v>93</v>
      </c>
    </row>
    <row r="38" spans="1:80" s="6" customFormat="1" ht="33.75" x14ac:dyDescent="0.25">
      <c r="A38" s="37" t="s">
        <v>94</v>
      </c>
      <c r="B38" s="38" t="s">
        <v>95</v>
      </c>
      <c r="C38" s="221" t="s">
        <v>96</v>
      </c>
      <c r="D38" s="222"/>
      <c r="E38" s="223"/>
      <c r="F38" s="37" t="s">
        <v>97</v>
      </c>
      <c r="G38" s="39"/>
      <c r="H38" s="44">
        <v>19.739999999999998</v>
      </c>
      <c r="I38" s="41">
        <v>31994.71</v>
      </c>
      <c r="J38" s="41">
        <v>631575.57999999996</v>
      </c>
      <c r="K38" s="42"/>
      <c r="L38" s="42"/>
      <c r="M38" s="42"/>
      <c r="N38" s="41">
        <v>631575.57999999996</v>
      </c>
      <c r="O38" s="43">
        <v>0</v>
      </c>
      <c r="P38" s="43">
        <v>0</v>
      </c>
      <c r="BZ38" s="36"/>
      <c r="CA38" s="55"/>
      <c r="CB38" s="2" t="s">
        <v>96</v>
      </c>
    </row>
    <row r="39" spans="1:80" s="6" customFormat="1" ht="33.75" x14ac:dyDescent="0.25">
      <c r="A39" s="37" t="s">
        <v>98</v>
      </c>
      <c r="B39" s="38" t="s">
        <v>99</v>
      </c>
      <c r="C39" s="221" t="s">
        <v>100</v>
      </c>
      <c r="D39" s="222"/>
      <c r="E39" s="223"/>
      <c r="F39" s="37" t="s">
        <v>49</v>
      </c>
      <c r="G39" s="39"/>
      <c r="H39" s="40">
        <v>8</v>
      </c>
      <c r="I39" s="41">
        <v>7669.56</v>
      </c>
      <c r="J39" s="41">
        <v>24216.86</v>
      </c>
      <c r="K39" s="41">
        <v>7569.68</v>
      </c>
      <c r="L39" s="41">
        <v>12821.28</v>
      </c>
      <c r="M39" s="41">
        <v>3156.75</v>
      </c>
      <c r="N39" s="45">
        <v>669.15</v>
      </c>
      <c r="O39" s="45">
        <v>16.07</v>
      </c>
      <c r="P39" s="45">
        <v>5.38</v>
      </c>
      <c r="BZ39" s="36"/>
      <c r="CA39" s="55"/>
      <c r="CB39" s="2" t="s">
        <v>100</v>
      </c>
    </row>
    <row r="40" spans="1:80" s="6" customFormat="1" ht="15" x14ac:dyDescent="0.25">
      <c r="A40" s="37" t="s">
        <v>101</v>
      </c>
      <c r="B40" s="38" t="s">
        <v>102</v>
      </c>
      <c r="C40" s="221" t="s">
        <v>103</v>
      </c>
      <c r="D40" s="222"/>
      <c r="E40" s="223"/>
      <c r="F40" s="37" t="s">
        <v>49</v>
      </c>
      <c r="G40" s="39"/>
      <c r="H40" s="40">
        <v>8</v>
      </c>
      <c r="I40" s="41">
        <v>1770.97</v>
      </c>
      <c r="J40" s="41">
        <v>14167.76</v>
      </c>
      <c r="K40" s="42"/>
      <c r="L40" s="42"/>
      <c r="M40" s="42"/>
      <c r="N40" s="41">
        <v>14167.76</v>
      </c>
      <c r="O40" s="43">
        <v>0</v>
      </c>
      <c r="P40" s="43">
        <v>0</v>
      </c>
      <c r="BZ40" s="36"/>
      <c r="CA40" s="55"/>
      <c r="CB40" s="2" t="s">
        <v>103</v>
      </c>
    </row>
    <row r="41" spans="1:80" s="6" customFormat="1" ht="33.75" x14ac:dyDescent="0.25">
      <c r="A41" s="37" t="s">
        <v>104</v>
      </c>
      <c r="B41" s="38" t="s">
        <v>95</v>
      </c>
      <c r="C41" s="221" t="s">
        <v>96</v>
      </c>
      <c r="D41" s="222"/>
      <c r="E41" s="223"/>
      <c r="F41" s="37" t="s">
        <v>97</v>
      </c>
      <c r="G41" s="39"/>
      <c r="H41" s="44">
        <v>7.52</v>
      </c>
      <c r="I41" s="41">
        <v>31994.71</v>
      </c>
      <c r="J41" s="41">
        <v>240600.22</v>
      </c>
      <c r="K41" s="42"/>
      <c r="L41" s="42"/>
      <c r="M41" s="42"/>
      <c r="N41" s="41">
        <v>240600.22</v>
      </c>
      <c r="O41" s="43">
        <v>0</v>
      </c>
      <c r="P41" s="43">
        <v>0</v>
      </c>
      <c r="BZ41" s="36"/>
      <c r="CA41" s="55"/>
      <c r="CB41" s="2" t="s">
        <v>96</v>
      </c>
    </row>
    <row r="42" spans="1:80" s="6" customFormat="1" ht="33.75" x14ac:dyDescent="0.25">
      <c r="A42" s="37" t="s">
        <v>105</v>
      </c>
      <c r="B42" s="38" t="s">
        <v>106</v>
      </c>
      <c r="C42" s="221" t="s">
        <v>107</v>
      </c>
      <c r="D42" s="222"/>
      <c r="E42" s="223"/>
      <c r="F42" s="37" t="s">
        <v>49</v>
      </c>
      <c r="G42" s="39"/>
      <c r="H42" s="40">
        <v>7</v>
      </c>
      <c r="I42" s="41">
        <v>12047.07</v>
      </c>
      <c r="J42" s="41">
        <v>33162.639999999999</v>
      </c>
      <c r="K42" s="41">
        <v>9968.43</v>
      </c>
      <c r="L42" s="41">
        <v>18169.560000000001</v>
      </c>
      <c r="M42" s="41">
        <v>4439.1499999999996</v>
      </c>
      <c r="N42" s="45">
        <v>585.5</v>
      </c>
      <c r="O42" s="45">
        <v>21.17</v>
      </c>
      <c r="P42" s="45">
        <v>7.55</v>
      </c>
      <c r="BZ42" s="36"/>
      <c r="CA42" s="55"/>
      <c r="CB42" s="2" t="s">
        <v>107</v>
      </c>
    </row>
    <row r="43" spans="1:80" s="6" customFormat="1" ht="15" x14ac:dyDescent="0.25">
      <c r="A43" s="37" t="s">
        <v>108</v>
      </c>
      <c r="B43" s="38" t="s">
        <v>102</v>
      </c>
      <c r="C43" s="221" t="s">
        <v>103</v>
      </c>
      <c r="D43" s="222"/>
      <c r="E43" s="223"/>
      <c r="F43" s="37" t="s">
        <v>49</v>
      </c>
      <c r="G43" s="39"/>
      <c r="H43" s="40">
        <v>14</v>
      </c>
      <c r="I43" s="41">
        <v>1770.97</v>
      </c>
      <c r="J43" s="41">
        <v>24793.58</v>
      </c>
      <c r="K43" s="42"/>
      <c r="L43" s="42"/>
      <c r="M43" s="42"/>
      <c r="N43" s="41">
        <v>24793.58</v>
      </c>
      <c r="O43" s="43">
        <v>0</v>
      </c>
      <c r="P43" s="43">
        <v>0</v>
      </c>
      <c r="BZ43" s="36"/>
      <c r="CA43" s="55"/>
      <c r="CB43" s="2" t="s">
        <v>103</v>
      </c>
    </row>
    <row r="44" spans="1:80" s="6" customFormat="1" ht="33.75" x14ac:dyDescent="0.25">
      <c r="A44" s="37" t="s">
        <v>109</v>
      </c>
      <c r="B44" s="38" t="s">
        <v>95</v>
      </c>
      <c r="C44" s="221" t="s">
        <v>96</v>
      </c>
      <c r="D44" s="222"/>
      <c r="E44" s="223"/>
      <c r="F44" s="37" t="s">
        <v>97</v>
      </c>
      <c r="G44" s="39"/>
      <c r="H44" s="44">
        <v>9.8699999999999992</v>
      </c>
      <c r="I44" s="41">
        <v>31994.71</v>
      </c>
      <c r="J44" s="41">
        <v>315787.78999999998</v>
      </c>
      <c r="K44" s="42"/>
      <c r="L44" s="42"/>
      <c r="M44" s="42"/>
      <c r="N44" s="41">
        <v>315787.78999999998</v>
      </c>
      <c r="O44" s="43">
        <v>0</v>
      </c>
      <c r="P44" s="43">
        <v>0</v>
      </c>
      <c r="BZ44" s="36"/>
      <c r="CA44" s="55"/>
      <c r="CB44" s="2" t="s">
        <v>96</v>
      </c>
    </row>
    <row r="45" spans="1:80" s="6" customFormat="1" ht="15" x14ac:dyDescent="0.25">
      <c r="A45" s="241" t="s">
        <v>110</v>
      </c>
      <c r="B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BZ45" s="36"/>
      <c r="CA45" s="55" t="s">
        <v>110</v>
      </c>
    </row>
    <row r="46" spans="1:80" s="6" customFormat="1" ht="45" x14ac:dyDescent="0.25">
      <c r="A46" s="37" t="s">
        <v>111</v>
      </c>
      <c r="B46" s="38" t="s">
        <v>112</v>
      </c>
      <c r="C46" s="221" t="s">
        <v>113</v>
      </c>
      <c r="D46" s="222"/>
      <c r="E46" s="223"/>
      <c r="F46" s="37" t="s">
        <v>114</v>
      </c>
      <c r="G46" s="39"/>
      <c r="H46" s="58">
        <v>1.4</v>
      </c>
      <c r="I46" s="41">
        <v>62597.96</v>
      </c>
      <c r="J46" s="41">
        <v>35651.279999999999</v>
      </c>
      <c r="K46" s="41">
        <v>22981.21</v>
      </c>
      <c r="L46" s="41">
        <v>6464.87</v>
      </c>
      <c r="M46" s="41">
        <v>6205.2</v>
      </c>
      <c r="N46" s="42"/>
      <c r="O46" s="45">
        <v>44.74</v>
      </c>
      <c r="P46" s="45">
        <v>11.71</v>
      </c>
      <c r="BZ46" s="36"/>
      <c r="CA46" s="55"/>
      <c r="CB46" s="2" t="s">
        <v>113</v>
      </c>
    </row>
    <row r="47" spans="1:80" s="6" customFormat="1" ht="33.75" x14ac:dyDescent="0.25">
      <c r="A47" s="37" t="s">
        <v>115</v>
      </c>
      <c r="B47" s="38" t="s">
        <v>116</v>
      </c>
      <c r="C47" s="221" t="s">
        <v>117</v>
      </c>
      <c r="D47" s="222"/>
      <c r="E47" s="223"/>
      <c r="F47" s="37" t="s">
        <v>49</v>
      </c>
      <c r="G47" s="39"/>
      <c r="H47" s="40">
        <v>12</v>
      </c>
      <c r="I47" s="41">
        <v>1161.6099999999999</v>
      </c>
      <c r="J47" s="41">
        <v>5614.24</v>
      </c>
      <c r="K47" s="41">
        <v>3754.79</v>
      </c>
      <c r="L47" s="45">
        <v>928.84</v>
      </c>
      <c r="M47" s="45">
        <v>930.61</v>
      </c>
      <c r="N47" s="42"/>
      <c r="O47" s="46">
        <v>7.3</v>
      </c>
      <c r="P47" s="45">
        <v>1.77</v>
      </c>
      <c r="BZ47" s="36"/>
      <c r="CA47" s="55"/>
      <c r="CB47" s="2" t="s">
        <v>117</v>
      </c>
    </row>
    <row r="48" spans="1:80" s="6" customFormat="1" ht="22.5" x14ac:dyDescent="0.25">
      <c r="A48" s="37" t="s">
        <v>118</v>
      </c>
      <c r="B48" s="38" t="s">
        <v>119</v>
      </c>
      <c r="C48" s="221" t="s">
        <v>120</v>
      </c>
      <c r="D48" s="222"/>
      <c r="E48" s="223"/>
      <c r="F48" s="37" t="s">
        <v>114</v>
      </c>
      <c r="G48" s="39"/>
      <c r="H48" s="56">
        <v>1.4279999999999999</v>
      </c>
      <c r="I48" s="41">
        <v>342993.84</v>
      </c>
      <c r="J48" s="41">
        <v>489795.2</v>
      </c>
      <c r="K48" s="42"/>
      <c r="L48" s="42"/>
      <c r="M48" s="42"/>
      <c r="N48" s="41">
        <v>489795.2</v>
      </c>
      <c r="O48" s="43">
        <v>0</v>
      </c>
      <c r="P48" s="43">
        <v>0</v>
      </c>
      <c r="BZ48" s="36"/>
      <c r="CA48" s="55"/>
      <c r="CB48" s="2" t="s">
        <v>120</v>
      </c>
    </row>
    <row r="49" spans="1:80" s="6" customFormat="1" ht="33.75" x14ac:dyDescent="0.25">
      <c r="A49" s="37" t="s">
        <v>121</v>
      </c>
      <c r="B49" s="38" t="s">
        <v>122</v>
      </c>
      <c r="C49" s="221" t="s">
        <v>123</v>
      </c>
      <c r="D49" s="222"/>
      <c r="E49" s="223"/>
      <c r="F49" s="37" t="s">
        <v>124</v>
      </c>
      <c r="G49" s="39"/>
      <c r="H49" s="56">
        <v>0.36399999999999999</v>
      </c>
      <c r="I49" s="41">
        <v>77814.259999999995</v>
      </c>
      <c r="J49" s="41">
        <v>28324.39</v>
      </c>
      <c r="K49" s="42"/>
      <c r="L49" s="42"/>
      <c r="M49" s="42"/>
      <c r="N49" s="41">
        <v>28324.39</v>
      </c>
      <c r="O49" s="43">
        <v>0</v>
      </c>
      <c r="P49" s="43">
        <v>0</v>
      </c>
      <c r="BZ49" s="36"/>
      <c r="CA49" s="55"/>
      <c r="CB49" s="2" t="s">
        <v>123</v>
      </c>
    </row>
    <row r="50" spans="1:80" s="6" customFormat="1" ht="22.5" x14ac:dyDescent="0.25">
      <c r="A50" s="37" t="s">
        <v>125</v>
      </c>
      <c r="B50" s="38" t="s">
        <v>126</v>
      </c>
      <c r="C50" s="221" t="s">
        <v>127</v>
      </c>
      <c r="D50" s="222"/>
      <c r="E50" s="223"/>
      <c r="F50" s="37" t="s">
        <v>124</v>
      </c>
      <c r="G50" s="39"/>
      <c r="H50" s="56">
        <v>0.67200000000000004</v>
      </c>
      <c r="I50" s="41">
        <v>18998.68</v>
      </c>
      <c r="J50" s="41">
        <v>12767.11</v>
      </c>
      <c r="K50" s="42"/>
      <c r="L50" s="42"/>
      <c r="M50" s="42"/>
      <c r="N50" s="41">
        <v>12767.11</v>
      </c>
      <c r="O50" s="43">
        <v>0</v>
      </c>
      <c r="P50" s="43">
        <v>0</v>
      </c>
      <c r="BZ50" s="36"/>
      <c r="CA50" s="55"/>
      <c r="CB50" s="2" t="s">
        <v>127</v>
      </c>
    </row>
    <row r="51" spans="1:80" s="6" customFormat="1" ht="15" x14ac:dyDescent="0.25">
      <c r="A51" s="37" t="s">
        <v>128</v>
      </c>
      <c r="B51" s="38" t="s">
        <v>129</v>
      </c>
      <c r="C51" s="221" t="s">
        <v>130</v>
      </c>
      <c r="D51" s="222"/>
      <c r="E51" s="223"/>
      <c r="F51" s="37" t="s">
        <v>124</v>
      </c>
      <c r="G51" s="39"/>
      <c r="H51" s="56">
        <v>0.16800000000000001</v>
      </c>
      <c r="I51" s="41">
        <v>19357.060000000001</v>
      </c>
      <c r="J51" s="41">
        <v>3251.99</v>
      </c>
      <c r="K51" s="42"/>
      <c r="L51" s="42"/>
      <c r="M51" s="42"/>
      <c r="N51" s="41">
        <v>3251.99</v>
      </c>
      <c r="O51" s="43">
        <v>0</v>
      </c>
      <c r="P51" s="43">
        <v>0</v>
      </c>
      <c r="BZ51" s="36"/>
      <c r="CA51" s="55"/>
      <c r="CB51" s="2" t="s">
        <v>130</v>
      </c>
    </row>
    <row r="52" spans="1:80" s="6" customFormat="1" ht="78.75" x14ac:dyDescent="0.25">
      <c r="A52" s="37" t="s">
        <v>131</v>
      </c>
      <c r="B52" s="38" t="s">
        <v>132</v>
      </c>
      <c r="C52" s="221" t="s">
        <v>133</v>
      </c>
      <c r="D52" s="222"/>
      <c r="E52" s="223"/>
      <c r="F52" s="37" t="s">
        <v>134</v>
      </c>
      <c r="G52" s="39"/>
      <c r="H52" s="40">
        <v>38</v>
      </c>
      <c r="I52" s="41">
        <v>732.22</v>
      </c>
      <c r="J52" s="41">
        <v>27824.36</v>
      </c>
      <c r="K52" s="42"/>
      <c r="L52" s="42"/>
      <c r="M52" s="42"/>
      <c r="N52" s="41">
        <v>27824.36</v>
      </c>
      <c r="O52" s="43">
        <v>0</v>
      </c>
      <c r="P52" s="43">
        <v>0</v>
      </c>
      <c r="BZ52" s="36"/>
      <c r="CA52" s="55"/>
      <c r="CB52" s="2" t="s">
        <v>133</v>
      </c>
    </row>
    <row r="53" spans="1:80" s="6" customFormat="1" ht="22.5" x14ac:dyDescent="0.25">
      <c r="A53" s="37" t="s">
        <v>135</v>
      </c>
      <c r="B53" s="38" t="s">
        <v>136</v>
      </c>
      <c r="C53" s="221" t="s">
        <v>137</v>
      </c>
      <c r="D53" s="222"/>
      <c r="E53" s="223"/>
      <c r="F53" s="37" t="s">
        <v>124</v>
      </c>
      <c r="G53" s="39"/>
      <c r="H53" s="44">
        <v>0.34</v>
      </c>
      <c r="I53" s="41">
        <v>2413.4499999999998</v>
      </c>
      <c r="J53" s="45">
        <v>820.57</v>
      </c>
      <c r="K53" s="42"/>
      <c r="L53" s="42"/>
      <c r="M53" s="42"/>
      <c r="N53" s="45">
        <v>820.57</v>
      </c>
      <c r="O53" s="43">
        <v>0</v>
      </c>
      <c r="P53" s="43">
        <v>0</v>
      </c>
      <c r="BZ53" s="36"/>
      <c r="CA53" s="55"/>
      <c r="CB53" s="2" t="s">
        <v>137</v>
      </c>
    </row>
    <row r="54" spans="1:80" s="6" customFormat="1" ht="22.5" x14ac:dyDescent="0.25">
      <c r="A54" s="37" t="s">
        <v>138</v>
      </c>
      <c r="B54" s="38" t="s">
        <v>139</v>
      </c>
      <c r="C54" s="221" t="s">
        <v>140</v>
      </c>
      <c r="D54" s="222"/>
      <c r="E54" s="223"/>
      <c r="F54" s="37" t="s">
        <v>141</v>
      </c>
      <c r="G54" s="39"/>
      <c r="H54" s="58">
        <v>23.7</v>
      </c>
      <c r="I54" s="41">
        <v>92.39</v>
      </c>
      <c r="J54" s="41">
        <v>2189.64</v>
      </c>
      <c r="K54" s="42"/>
      <c r="L54" s="42"/>
      <c r="M54" s="42"/>
      <c r="N54" s="41">
        <v>2189.64</v>
      </c>
      <c r="O54" s="43">
        <v>0</v>
      </c>
      <c r="P54" s="43">
        <v>0</v>
      </c>
      <c r="BZ54" s="36"/>
      <c r="CA54" s="55"/>
      <c r="CB54" s="2" t="s">
        <v>140</v>
      </c>
    </row>
    <row r="55" spans="1:80" s="6" customFormat="1" ht="45" x14ac:dyDescent="0.25">
      <c r="A55" s="37" t="s">
        <v>142</v>
      </c>
      <c r="B55" s="38" t="s">
        <v>143</v>
      </c>
      <c r="C55" s="221" t="s">
        <v>144</v>
      </c>
      <c r="D55" s="222"/>
      <c r="E55" s="223"/>
      <c r="F55" s="37" t="s">
        <v>124</v>
      </c>
      <c r="G55" s="39"/>
      <c r="H55" s="44">
        <v>0.14000000000000001</v>
      </c>
      <c r="I55" s="41">
        <v>20278.62</v>
      </c>
      <c r="J55" s="41">
        <v>2839.01</v>
      </c>
      <c r="K55" s="42"/>
      <c r="L55" s="42"/>
      <c r="M55" s="42"/>
      <c r="N55" s="41">
        <v>2839.01</v>
      </c>
      <c r="O55" s="43">
        <v>0</v>
      </c>
      <c r="P55" s="43">
        <v>0</v>
      </c>
      <c r="BZ55" s="36"/>
      <c r="CA55" s="55"/>
      <c r="CB55" s="2" t="s">
        <v>144</v>
      </c>
    </row>
    <row r="56" spans="1:80" s="6" customFormat="1" ht="45" x14ac:dyDescent="0.25">
      <c r="A56" s="37" t="s">
        <v>145</v>
      </c>
      <c r="B56" s="38" t="s">
        <v>146</v>
      </c>
      <c r="C56" s="221" t="s">
        <v>147</v>
      </c>
      <c r="D56" s="222"/>
      <c r="E56" s="223"/>
      <c r="F56" s="37" t="s">
        <v>49</v>
      </c>
      <c r="G56" s="39"/>
      <c r="H56" s="44">
        <v>4.45</v>
      </c>
      <c r="I56" s="41">
        <v>3470.14</v>
      </c>
      <c r="J56" s="41">
        <v>15442.12</v>
      </c>
      <c r="K56" s="42"/>
      <c r="L56" s="42"/>
      <c r="M56" s="42"/>
      <c r="N56" s="41">
        <v>15442.12</v>
      </c>
      <c r="O56" s="43">
        <v>0</v>
      </c>
      <c r="P56" s="43">
        <v>0</v>
      </c>
      <c r="BZ56" s="36"/>
      <c r="CA56" s="55"/>
      <c r="CB56" s="2" t="s">
        <v>147</v>
      </c>
    </row>
    <row r="57" spans="1:80" s="6" customFormat="1" ht="22.5" x14ac:dyDescent="0.25">
      <c r="A57" s="37" t="s">
        <v>148</v>
      </c>
      <c r="B57" s="38" t="s">
        <v>149</v>
      </c>
      <c r="C57" s="221" t="s">
        <v>150</v>
      </c>
      <c r="D57" s="222"/>
      <c r="E57" s="223"/>
      <c r="F57" s="37" t="s">
        <v>124</v>
      </c>
      <c r="G57" s="39"/>
      <c r="H57" s="44">
        <v>1.48</v>
      </c>
      <c r="I57" s="41">
        <v>2870.96</v>
      </c>
      <c r="J57" s="41">
        <v>4249.0200000000004</v>
      </c>
      <c r="K57" s="42"/>
      <c r="L57" s="42"/>
      <c r="M57" s="42"/>
      <c r="N57" s="41">
        <v>4249.0200000000004</v>
      </c>
      <c r="O57" s="43">
        <v>0</v>
      </c>
      <c r="P57" s="43">
        <v>0</v>
      </c>
      <c r="BZ57" s="36"/>
      <c r="CA57" s="55"/>
      <c r="CB57" s="2" t="s">
        <v>150</v>
      </c>
    </row>
    <row r="58" spans="1:80" s="6" customFormat="1" ht="33.75" x14ac:dyDescent="0.25">
      <c r="A58" s="37" t="s">
        <v>151</v>
      </c>
      <c r="B58" s="38" t="s">
        <v>152</v>
      </c>
      <c r="C58" s="221" t="s">
        <v>153</v>
      </c>
      <c r="D58" s="222"/>
      <c r="E58" s="223"/>
      <c r="F58" s="37" t="s">
        <v>141</v>
      </c>
      <c r="G58" s="39"/>
      <c r="H58" s="44">
        <v>1.1200000000000001</v>
      </c>
      <c r="I58" s="41">
        <v>6726.78</v>
      </c>
      <c r="J58" s="41">
        <v>7533.99</v>
      </c>
      <c r="K58" s="42"/>
      <c r="L58" s="42"/>
      <c r="M58" s="42"/>
      <c r="N58" s="41">
        <v>7533.99</v>
      </c>
      <c r="O58" s="43">
        <v>0</v>
      </c>
      <c r="P58" s="43">
        <v>0</v>
      </c>
      <c r="BZ58" s="36"/>
      <c r="CA58" s="55"/>
      <c r="CB58" s="2" t="s">
        <v>153</v>
      </c>
    </row>
    <row r="59" spans="1:80" s="6" customFormat="1" ht="33.75" x14ac:dyDescent="0.25">
      <c r="A59" s="37" t="s">
        <v>154</v>
      </c>
      <c r="B59" s="38" t="s">
        <v>155</v>
      </c>
      <c r="C59" s="221" t="s">
        <v>156</v>
      </c>
      <c r="D59" s="222"/>
      <c r="E59" s="223"/>
      <c r="F59" s="37" t="s">
        <v>141</v>
      </c>
      <c r="G59" s="39"/>
      <c r="H59" s="44">
        <v>0.56000000000000005</v>
      </c>
      <c r="I59" s="41">
        <v>5052.91</v>
      </c>
      <c r="J59" s="41">
        <v>2829.63</v>
      </c>
      <c r="K59" s="42"/>
      <c r="L59" s="42"/>
      <c r="M59" s="42"/>
      <c r="N59" s="41">
        <v>2829.63</v>
      </c>
      <c r="O59" s="43">
        <v>0</v>
      </c>
      <c r="P59" s="43">
        <v>0</v>
      </c>
      <c r="BZ59" s="36"/>
      <c r="CA59" s="55"/>
      <c r="CB59" s="2" t="s">
        <v>156</v>
      </c>
    </row>
    <row r="60" spans="1:80" s="6" customFormat="1" ht="15" x14ac:dyDescent="0.25">
      <c r="A60" s="37" t="s">
        <v>157</v>
      </c>
      <c r="B60" s="38" t="s">
        <v>158</v>
      </c>
      <c r="C60" s="221" t="s">
        <v>159</v>
      </c>
      <c r="D60" s="222"/>
      <c r="E60" s="223"/>
      <c r="F60" s="37" t="s">
        <v>49</v>
      </c>
      <c r="G60" s="39"/>
      <c r="H60" s="40">
        <v>3</v>
      </c>
      <c r="I60" s="41">
        <v>94.48</v>
      </c>
      <c r="J60" s="45">
        <v>283.44</v>
      </c>
      <c r="K60" s="42"/>
      <c r="L60" s="42"/>
      <c r="M60" s="42"/>
      <c r="N60" s="45">
        <v>283.44</v>
      </c>
      <c r="O60" s="43">
        <v>0</v>
      </c>
      <c r="P60" s="43">
        <v>0</v>
      </c>
      <c r="BZ60" s="36"/>
      <c r="CA60" s="55"/>
      <c r="CB60" s="2" t="s">
        <v>159</v>
      </c>
    </row>
    <row r="61" spans="1:80" s="6" customFormat="1" ht="45" x14ac:dyDescent="0.25">
      <c r="A61" s="37" t="s">
        <v>160</v>
      </c>
      <c r="B61" s="38" t="s">
        <v>161</v>
      </c>
      <c r="C61" s="221" t="s">
        <v>162</v>
      </c>
      <c r="D61" s="222"/>
      <c r="E61" s="223"/>
      <c r="F61" s="37" t="s">
        <v>163</v>
      </c>
      <c r="G61" s="39"/>
      <c r="H61" s="40">
        <v>42</v>
      </c>
      <c r="I61" s="41">
        <v>754.23</v>
      </c>
      <c r="J61" s="41">
        <v>13308.58</v>
      </c>
      <c r="K61" s="41">
        <v>7966.62</v>
      </c>
      <c r="L61" s="41">
        <v>2677.02</v>
      </c>
      <c r="M61" s="41">
        <v>2664.94</v>
      </c>
      <c r="N61" s="42"/>
      <c r="O61" s="45">
        <v>16.09</v>
      </c>
      <c r="P61" s="45">
        <v>5.08</v>
      </c>
      <c r="BZ61" s="36"/>
      <c r="CA61" s="55"/>
      <c r="CB61" s="2" t="s">
        <v>162</v>
      </c>
    </row>
    <row r="62" spans="1:80" s="6" customFormat="1" ht="22.5" x14ac:dyDescent="0.25">
      <c r="A62" s="37" t="s">
        <v>164</v>
      </c>
      <c r="B62" s="38" t="s">
        <v>165</v>
      </c>
      <c r="C62" s="221" t="s">
        <v>166</v>
      </c>
      <c r="D62" s="222"/>
      <c r="E62" s="223"/>
      <c r="F62" s="37" t="s">
        <v>114</v>
      </c>
      <c r="G62" s="39"/>
      <c r="H62" s="57">
        <v>0.85680000000000001</v>
      </c>
      <c r="I62" s="41">
        <v>45463.83</v>
      </c>
      <c r="J62" s="41">
        <v>38953.410000000003</v>
      </c>
      <c r="K62" s="42"/>
      <c r="L62" s="42"/>
      <c r="M62" s="42"/>
      <c r="N62" s="41">
        <v>38953.410000000003</v>
      </c>
      <c r="O62" s="43">
        <v>0</v>
      </c>
      <c r="P62" s="43">
        <v>0</v>
      </c>
      <c r="BZ62" s="36"/>
      <c r="CA62" s="55"/>
      <c r="CB62" s="2" t="s">
        <v>166</v>
      </c>
    </row>
    <row r="63" spans="1:80" s="6" customFormat="1" ht="33.75" x14ac:dyDescent="0.25">
      <c r="A63" s="37" t="s">
        <v>167</v>
      </c>
      <c r="B63" s="38" t="s">
        <v>122</v>
      </c>
      <c r="C63" s="221" t="s">
        <v>123</v>
      </c>
      <c r="D63" s="222"/>
      <c r="E63" s="223"/>
      <c r="F63" s="37" t="s">
        <v>124</v>
      </c>
      <c r="G63" s="39"/>
      <c r="H63" s="44">
        <v>0.84</v>
      </c>
      <c r="I63" s="41">
        <v>77814.259999999995</v>
      </c>
      <c r="J63" s="41">
        <v>65363.98</v>
      </c>
      <c r="K63" s="42"/>
      <c r="L63" s="42"/>
      <c r="M63" s="42"/>
      <c r="N63" s="41">
        <v>65363.98</v>
      </c>
      <c r="O63" s="43">
        <v>0</v>
      </c>
      <c r="P63" s="43">
        <v>0</v>
      </c>
      <c r="BZ63" s="36"/>
      <c r="CA63" s="55"/>
      <c r="CB63" s="2" t="s">
        <v>123</v>
      </c>
    </row>
    <row r="64" spans="1:80" s="6" customFormat="1" ht="22.5" x14ac:dyDescent="0.25">
      <c r="A64" s="37" t="s">
        <v>168</v>
      </c>
      <c r="B64" s="38" t="s">
        <v>126</v>
      </c>
      <c r="C64" s="221" t="s">
        <v>127</v>
      </c>
      <c r="D64" s="222"/>
      <c r="E64" s="223"/>
      <c r="F64" s="37" t="s">
        <v>124</v>
      </c>
      <c r="G64" s="39"/>
      <c r="H64" s="44">
        <v>1.68</v>
      </c>
      <c r="I64" s="41">
        <v>18998.68</v>
      </c>
      <c r="J64" s="41">
        <v>31917.78</v>
      </c>
      <c r="K64" s="42"/>
      <c r="L64" s="42"/>
      <c r="M64" s="42"/>
      <c r="N64" s="41">
        <v>31917.78</v>
      </c>
      <c r="O64" s="43">
        <v>0</v>
      </c>
      <c r="P64" s="43">
        <v>0</v>
      </c>
      <c r="BZ64" s="36"/>
      <c r="CA64" s="55"/>
      <c r="CB64" s="2" t="s">
        <v>127</v>
      </c>
    </row>
    <row r="65" spans="1:80" s="6" customFormat="1" ht="22.5" x14ac:dyDescent="0.25">
      <c r="A65" s="37" t="s">
        <v>169</v>
      </c>
      <c r="B65" s="38" t="s">
        <v>136</v>
      </c>
      <c r="C65" s="221" t="s">
        <v>137</v>
      </c>
      <c r="D65" s="222"/>
      <c r="E65" s="223"/>
      <c r="F65" s="37" t="s">
        <v>124</v>
      </c>
      <c r="G65" s="39"/>
      <c r="H65" s="44">
        <v>0.84</v>
      </c>
      <c r="I65" s="41">
        <v>2413.4499999999998</v>
      </c>
      <c r="J65" s="41">
        <v>2027.3</v>
      </c>
      <c r="K65" s="42"/>
      <c r="L65" s="42"/>
      <c r="M65" s="42"/>
      <c r="N65" s="41">
        <v>2027.3</v>
      </c>
      <c r="O65" s="43">
        <v>0</v>
      </c>
      <c r="P65" s="43">
        <v>0</v>
      </c>
      <c r="BZ65" s="36"/>
      <c r="CA65" s="55"/>
      <c r="CB65" s="2" t="s">
        <v>137</v>
      </c>
    </row>
    <row r="66" spans="1:80" s="6" customFormat="1" ht="22.5" x14ac:dyDescent="0.25">
      <c r="A66" s="37" t="s">
        <v>170</v>
      </c>
      <c r="B66" s="38" t="s">
        <v>139</v>
      </c>
      <c r="C66" s="221" t="s">
        <v>140</v>
      </c>
      <c r="D66" s="222"/>
      <c r="E66" s="223"/>
      <c r="F66" s="37" t="s">
        <v>141</v>
      </c>
      <c r="G66" s="39"/>
      <c r="H66" s="58">
        <v>16.8</v>
      </c>
      <c r="I66" s="41">
        <v>92.39</v>
      </c>
      <c r="J66" s="41">
        <v>1552.15</v>
      </c>
      <c r="K66" s="42"/>
      <c r="L66" s="42"/>
      <c r="M66" s="42"/>
      <c r="N66" s="41">
        <v>1552.15</v>
      </c>
      <c r="O66" s="43">
        <v>0</v>
      </c>
      <c r="P66" s="43">
        <v>0</v>
      </c>
      <c r="BZ66" s="36"/>
      <c r="CA66" s="55"/>
      <c r="CB66" s="2" t="s">
        <v>140</v>
      </c>
    </row>
    <row r="67" spans="1:80" s="6" customFormat="1" ht="22.5" x14ac:dyDescent="0.25">
      <c r="A67" s="37" t="s">
        <v>171</v>
      </c>
      <c r="B67" s="38" t="s">
        <v>149</v>
      </c>
      <c r="C67" s="221" t="s">
        <v>150</v>
      </c>
      <c r="D67" s="222"/>
      <c r="E67" s="223"/>
      <c r="F67" s="37" t="s">
        <v>124</v>
      </c>
      <c r="G67" s="39"/>
      <c r="H67" s="44">
        <v>0.42</v>
      </c>
      <c r="I67" s="41">
        <v>2870.96</v>
      </c>
      <c r="J67" s="41">
        <v>1205.8</v>
      </c>
      <c r="K67" s="42"/>
      <c r="L67" s="42"/>
      <c r="M67" s="42"/>
      <c r="N67" s="41">
        <v>1205.8</v>
      </c>
      <c r="O67" s="43">
        <v>0</v>
      </c>
      <c r="P67" s="43">
        <v>0</v>
      </c>
      <c r="BZ67" s="36"/>
      <c r="CA67" s="55"/>
      <c r="CB67" s="2" t="s">
        <v>150</v>
      </c>
    </row>
    <row r="68" spans="1:80" s="6" customFormat="1" ht="33.75" x14ac:dyDescent="0.25">
      <c r="A68" s="37" t="s">
        <v>172</v>
      </c>
      <c r="B68" s="38" t="s">
        <v>173</v>
      </c>
      <c r="C68" s="221" t="s">
        <v>174</v>
      </c>
      <c r="D68" s="222"/>
      <c r="E68" s="223"/>
      <c r="F68" s="37" t="s">
        <v>124</v>
      </c>
      <c r="G68" s="39"/>
      <c r="H68" s="58">
        <v>2.1</v>
      </c>
      <c r="I68" s="41">
        <v>15898.43</v>
      </c>
      <c r="J68" s="41">
        <v>33386.699999999997</v>
      </c>
      <c r="K68" s="42"/>
      <c r="L68" s="42"/>
      <c r="M68" s="42"/>
      <c r="N68" s="41">
        <v>33386.699999999997</v>
      </c>
      <c r="O68" s="43">
        <v>0</v>
      </c>
      <c r="P68" s="43">
        <v>0</v>
      </c>
      <c r="BZ68" s="36"/>
      <c r="CA68" s="55"/>
      <c r="CB68" s="2" t="s">
        <v>174</v>
      </c>
    </row>
    <row r="69" spans="1:80" s="6" customFormat="1" ht="45" x14ac:dyDescent="0.25">
      <c r="A69" s="37" t="s">
        <v>175</v>
      </c>
      <c r="B69" s="38" t="s">
        <v>146</v>
      </c>
      <c r="C69" s="221" t="s">
        <v>147</v>
      </c>
      <c r="D69" s="222"/>
      <c r="E69" s="223"/>
      <c r="F69" s="37" t="s">
        <v>49</v>
      </c>
      <c r="G69" s="39"/>
      <c r="H69" s="44">
        <v>1.26</v>
      </c>
      <c r="I69" s="41">
        <v>3470.14</v>
      </c>
      <c r="J69" s="41">
        <v>4372.38</v>
      </c>
      <c r="K69" s="42"/>
      <c r="L69" s="42"/>
      <c r="M69" s="42"/>
      <c r="N69" s="41">
        <v>4372.38</v>
      </c>
      <c r="O69" s="43">
        <v>0</v>
      </c>
      <c r="P69" s="43">
        <v>0</v>
      </c>
      <c r="BZ69" s="36"/>
      <c r="CA69" s="55"/>
      <c r="CB69" s="2" t="s">
        <v>147</v>
      </c>
    </row>
    <row r="70" spans="1:80" s="6" customFormat="1" ht="45" x14ac:dyDescent="0.25">
      <c r="A70" s="37" t="s">
        <v>176</v>
      </c>
      <c r="B70" s="38" t="s">
        <v>177</v>
      </c>
      <c r="C70" s="221" t="s">
        <v>178</v>
      </c>
      <c r="D70" s="222"/>
      <c r="E70" s="223"/>
      <c r="F70" s="37" t="s">
        <v>163</v>
      </c>
      <c r="G70" s="39"/>
      <c r="H70" s="40">
        <v>42</v>
      </c>
      <c r="I70" s="41">
        <v>897.81</v>
      </c>
      <c r="J70" s="41">
        <v>16355.15</v>
      </c>
      <c r="K70" s="41">
        <v>9294.39</v>
      </c>
      <c r="L70" s="41">
        <v>3046.44</v>
      </c>
      <c r="M70" s="41">
        <v>3035.07</v>
      </c>
      <c r="N70" s="45">
        <v>979.25</v>
      </c>
      <c r="O70" s="45">
        <v>18.77</v>
      </c>
      <c r="P70" s="45">
        <v>5.79</v>
      </c>
      <c r="BZ70" s="36"/>
      <c r="CA70" s="55"/>
      <c r="CB70" s="2" t="s">
        <v>178</v>
      </c>
    </row>
    <row r="71" spans="1:80" s="6" customFormat="1" ht="22.5" x14ac:dyDescent="0.25">
      <c r="A71" s="37" t="s">
        <v>179</v>
      </c>
      <c r="B71" s="38" t="s">
        <v>180</v>
      </c>
      <c r="C71" s="221" t="s">
        <v>181</v>
      </c>
      <c r="D71" s="222"/>
      <c r="E71" s="223"/>
      <c r="F71" s="37" t="s">
        <v>114</v>
      </c>
      <c r="G71" s="39"/>
      <c r="H71" s="56">
        <v>1.071</v>
      </c>
      <c r="I71" s="41">
        <v>73410.399999999994</v>
      </c>
      <c r="J71" s="41">
        <v>78622.539999999994</v>
      </c>
      <c r="K71" s="42"/>
      <c r="L71" s="42"/>
      <c r="M71" s="42"/>
      <c r="N71" s="41">
        <v>78622.539999999994</v>
      </c>
      <c r="O71" s="43">
        <v>0</v>
      </c>
      <c r="P71" s="43">
        <v>0</v>
      </c>
      <c r="BZ71" s="36"/>
      <c r="CA71" s="55"/>
      <c r="CB71" s="2" t="s">
        <v>181</v>
      </c>
    </row>
    <row r="72" spans="1:80" s="6" customFormat="1" ht="33.75" x14ac:dyDescent="0.25">
      <c r="A72" s="37" t="s">
        <v>182</v>
      </c>
      <c r="B72" s="38" t="s">
        <v>122</v>
      </c>
      <c r="C72" s="221" t="s">
        <v>123</v>
      </c>
      <c r="D72" s="222"/>
      <c r="E72" s="223"/>
      <c r="F72" s="37" t="s">
        <v>124</v>
      </c>
      <c r="G72" s="39"/>
      <c r="H72" s="44">
        <v>0.84</v>
      </c>
      <c r="I72" s="41">
        <v>77814.259999999995</v>
      </c>
      <c r="J72" s="41">
        <v>65363.98</v>
      </c>
      <c r="K72" s="42"/>
      <c r="L72" s="42"/>
      <c r="M72" s="42"/>
      <c r="N72" s="41">
        <v>65363.98</v>
      </c>
      <c r="O72" s="43">
        <v>0</v>
      </c>
      <c r="P72" s="43">
        <v>0</v>
      </c>
      <c r="BZ72" s="36"/>
      <c r="CA72" s="55"/>
      <c r="CB72" s="2" t="s">
        <v>123</v>
      </c>
    </row>
    <row r="73" spans="1:80" s="6" customFormat="1" ht="22.5" x14ac:dyDescent="0.25">
      <c r="A73" s="37" t="s">
        <v>183</v>
      </c>
      <c r="B73" s="38" t="s">
        <v>126</v>
      </c>
      <c r="C73" s="221" t="s">
        <v>127</v>
      </c>
      <c r="D73" s="222"/>
      <c r="E73" s="223"/>
      <c r="F73" s="37" t="s">
        <v>124</v>
      </c>
      <c r="G73" s="39"/>
      <c r="H73" s="44">
        <v>3.36</v>
      </c>
      <c r="I73" s="41">
        <v>18998.68</v>
      </c>
      <c r="J73" s="41">
        <v>63835.56</v>
      </c>
      <c r="K73" s="42"/>
      <c r="L73" s="42"/>
      <c r="M73" s="42"/>
      <c r="N73" s="41">
        <v>63835.56</v>
      </c>
      <c r="O73" s="43">
        <v>0</v>
      </c>
      <c r="P73" s="43">
        <v>0</v>
      </c>
      <c r="BZ73" s="36"/>
      <c r="CA73" s="55"/>
      <c r="CB73" s="2" t="s">
        <v>127</v>
      </c>
    </row>
    <row r="74" spans="1:80" s="6" customFormat="1" ht="22.5" x14ac:dyDescent="0.25">
      <c r="A74" s="37" t="s">
        <v>184</v>
      </c>
      <c r="B74" s="38" t="s">
        <v>136</v>
      </c>
      <c r="C74" s="221" t="s">
        <v>137</v>
      </c>
      <c r="D74" s="222"/>
      <c r="E74" s="223"/>
      <c r="F74" s="37" t="s">
        <v>124</v>
      </c>
      <c r="G74" s="39"/>
      <c r="H74" s="44">
        <v>1.68</v>
      </c>
      <c r="I74" s="41">
        <v>2413.4499999999998</v>
      </c>
      <c r="J74" s="41">
        <v>4054.6</v>
      </c>
      <c r="K74" s="42"/>
      <c r="L74" s="42"/>
      <c r="M74" s="42"/>
      <c r="N74" s="41">
        <v>4054.6</v>
      </c>
      <c r="O74" s="43">
        <v>0</v>
      </c>
      <c r="P74" s="43">
        <v>0</v>
      </c>
      <c r="BZ74" s="36"/>
      <c r="CA74" s="55"/>
      <c r="CB74" s="2" t="s">
        <v>137</v>
      </c>
    </row>
    <row r="75" spans="1:80" s="6" customFormat="1" ht="22.5" x14ac:dyDescent="0.25">
      <c r="A75" s="37" t="s">
        <v>185</v>
      </c>
      <c r="B75" s="38" t="s">
        <v>139</v>
      </c>
      <c r="C75" s="221" t="s">
        <v>140</v>
      </c>
      <c r="D75" s="222"/>
      <c r="E75" s="223"/>
      <c r="F75" s="37" t="s">
        <v>141</v>
      </c>
      <c r="G75" s="39"/>
      <c r="H75" s="58">
        <v>16.8</v>
      </c>
      <c r="I75" s="41">
        <v>92.39</v>
      </c>
      <c r="J75" s="41">
        <v>1552.15</v>
      </c>
      <c r="K75" s="42"/>
      <c r="L75" s="42"/>
      <c r="M75" s="42"/>
      <c r="N75" s="41">
        <v>1552.15</v>
      </c>
      <c r="O75" s="43">
        <v>0</v>
      </c>
      <c r="P75" s="43">
        <v>0</v>
      </c>
      <c r="BZ75" s="36"/>
      <c r="CA75" s="55"/>
      <c r="CB75" s="2" t="s">
        <v>140</v>
      </c>
    </row>
    <row r="76" spans="1:80" s="6" customFormat="1" ht="45" x14ac:dyDescent="0.25">
      <c r="A76" s="37" t="s">
        <v>186</v>
      </c>
      <c r="B76" s="38" t="s">
        <v>146</v>
      </c>
      <c r="C76" s="221" t="s">
        <v>147</v>
      </c>
      <c r="D76" s="222"/>
      <c r="E76" s="223"/>
      <c r="F76" s="37" t="s">
        <v>49</v>
      </c>
      <c r="G76" s="39"/>
      <c r="H76" s="44">
        <v>1.26</v>
      </c>
      <c r="I76" s="41">
        <v>3470.14</v>
      </c>
      <c r="J76" s="41">
        <v>4372.38</v>
      </c>
      <c r="K76" s="42"/>
      <c r="L76" s="42"/>
      <c r="M76" s="42"/>
      <c r="N76" s="41">
        <v>4372.38</v>
      </c>
      <c r="O76" s="43">
        <v>0</v>
      </c>
      <c r="P76" s="43">
        <v>0</v>
      </c>
      <c r="BZ76" s="36"/>
      <c r="CA76" s="55"/>
      <c r="CB76" s="2" t="s">
        <v>147</v>
      </c>
    </row>
    <row r="77" spans="1:80" s="6" customFormat="1" ht="33.75" x14ac:dyDescent="0.25">
      <c r="A77" s="37" t="s">
        <v>187</v>
      </c>
      <c r="B77" s="38" t="s">
        <v>173</v>
      </c>
      <c r="C77" s="221" t="s">
        <v>174</v>
      </c>
      <c r="D77" s="222"/>
      <c r="E77" s="223"/>
      <c r="F77" s="37" t="s">
        <v>124</v>
      </c>
      <c r="G77" s="39"/>
      <c r="H77" s="58">
        <v>2.1</v>
      </c>
      <c r="I77" s="41">
        <v>15898.43</v>
      </c>
      <c r="J77" s="41">
        <v>33386.699999999997</v>
      </c>
      <c r="K77" s="42"/>
      <c r="L77" s="42"/>
      <c r="M77" s="42"/>
      <c r="N77" s="41">
        <v>33386.699999999997</v>
      </c>
      <c r="O77" s="43">
        <v>0</v>
      </c>
      <c r="P77" s="43">
        <v>0</v>
      </c>
      <c r="BZ77" s="36"/>
      <c r="CA77" s="55"/>
      <c r="CB77" s="2" t="s">
        <v>174</v>
      </c>
    </row>
    <row r="78" spans="1:80" s="6" customFormat="1" ht="22.5" x14ac:dyDescent="0.25">
      <c r="A78" s="37" t="s">
        <v>188</v>
      </c>
      <c r="B78" s="38" t="s">
        <v>149</v>
      </c>
      <c r="C78" s="221" t="s">
        <v>150</v>
      </c>
      <c r="D78" s="222"/>
      <c r="E78" s="223"/>
      <c r="F78" s="37" t="s">
        <v>124</v>
      </c>
      <c r="G78" s="39"/>
      <c r="H78" s="44">
        <v>0.42</v>
      </c>
      <c r="I78" s="41">
        <v>2870.96</v>
      </c>
      <c r="J78" s="41">
        <v>1205.8</v>
      </c>
      <c r="K78" s="42"/>
      <c r="L78" s="42"/>
      <c r="M78" s="42"/>
      <c r="N78" s="41">
        <v>1205.8</v>
      </c>
      <c r="O78" s="43">
        <v>0</v>
      </c>
      <c r="P78" s="43">
        <v>0</v>
      </c>
      <c r="BZ78" s="36"/>
      <c r="CA78" s="55"/>
      <c r="CB78" s="2" t="s">
        <v>150</v>
      </c>
    </row>
    <row r="79" spans="1:80" s="6" customFormat="1" ht="15" x14ac:dyDescent="0.25">
      <c r="A79" s="241" t="s">
        <v>189</v>
      </c>
      <c r="B79" s="241"/>
      <c r="C79" s="241"/>
      <c r="D79" s="241"/>
      <c r="E79" s="241"/>
      <c r="F79" s="241"/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BZ79" s="36"/>
      <c r="CA79" s="55" t="s">
        <v>189</v>
      </c>
    </row>
    <row r="80" spans="1:80" s="6" customFormat="1" ht="45" x14ac:dyDescent="0.25">
      <c r="A80" s="37" t="s">
        <v>190</v>
      </c>
      <c r="B80" s="38" t="s">
        <v>191</v>
      </c>
      <c r="C80" s="221" t="s">
        <v>192</v>
      </c>
      <c r="D80" s="222"/>
      <c r="E80" s="223"/>
      <c r="F80" s="37" t="s">
        <v>193</v>
      </c>
      <c r="G80" s="39"/>
      <c r="H80" s="58">
        <v>0.6</v>
      </c>
      <c r="I80" s="41">
        <v>5921.05</v>
      </c>
      <c r="J80" s="41">
        <v>1643.93</v>
      </c>
      <c r="K80" s="45">
        <v>775.88</v>
      </c>
      <c r="L80" s="45">
        <v>379.93</v>
      </c>
      <c r="M80" s="45">
        <v>375.41</v>
      </c>
      <c r="N80" s="45">
        <v>112.71</v>
      </c>
      <c r="O80" s="46">
        <v>1.5</v>
      </c>
      <c r="P80" s="45">
        <v>0.72</v>
      </c>
      <c r="BZ80" s="36"/>
      <c r="CA80" s="55"/>
      <c r="CB80" s="2" t="s">
        <v>192</v>
      </c>
    </row>
    <row r="81" spans="1:80" s="6" customFormat="1" ht="67.5" x14ac:dyDescent="0.25">
      <c r="A81" s="37" t="s">
        <v>194</v>
      </c>
      <c r="B81" s="38" t="s">
        <v>195</v>
      </c>
      <c r="C81" s="221" t="s">
        <v>196</v>
      </c>
      <c r="D81" s="222"/>
      <c r="E81" s="223"/>
      <c r="F81" s="37" t="s">
        <v>49</v>
      </c>
      <c r="G81" s="39"/>
      <c r="H81" s="40">
        <v>18</v>
      </c>
      <c r="I81" s="41">
        <v>307.68</v>
      </c>
      <c r="J81" s="41">
        <v>5538.24</v>
      </c>
      <c r="K81" s="42"/>
      <c r="L81" s="42"/>
      <c r="M81" s="42"/>
      <c r="N81" s="41">
        <v>5538.24</v>
      </c>
      <c r="O81" s="43">
        <v>0</v>
      </c>
      <c r="P81" s="43">
        <v>0</v>
      </c>
      <c r="BZ81" s="36"/>
      <c r="CA81" s="55"/>
      <c r="CB81" s="2" t="s">
        <v>196</v>
      </c>
    </row>
    <row r="82" spans="1:80" s="6" customFormat="1" ht="22.5" x14ac:dyDescent="0.25">
      <c r="A82" s="37" t="s">
        <v>197</v>
      </c>
      <c r="B82" s="38" t="s">
        <v>198</v>
      </c>
      <c r="C82" s="221" t="s">
        <v>199</v>
      </c>
      <c r="D82" s="222"/>
      <c r="E82" s="223"/>
      <c r="F82" s="37" t="s">
        <v>134</v>
      </c>
      <c r="G82" s="39"/>
      <c r="H82" s="40">
        <v>6</v>
      </c>
      <c r="I82" s="41">
        <v>1746.45</v>
      </c>
      <c r="J82" s="41">
        <v>10478.700000000001</v>
      </c>
      <c r="K82" s="42"/>
      <c r="L82" s="42"/>
      <c r="M82" s="42"/>
      <c r="N82" s="41">
        <v>10478.700000000001</v>
      </c>
      <c r="O82" s="43">
        <v>0</v>
      </c>
      <c r="P82" s="43">
        <v>0</v>
      </c>
      <c r="BZ82" s="36"/>
      <c r="CA82" s="55"/>
      <c r="CB82" s="2" t="s">
        <v>199</v>
      </c>
    </row>
    <row r="83" spans="1:80" s="6" customFormat="1" ht="15" x14ac:dyDescent="0.25">
      <c r="A83" s="241" t="s">
        <v>200</v>
      </c>
      <c r="B83" s="241"/>
      <c r="C83" s="241"/>
      <c r="D83" s="241"/>
      <c r="E83" s="241"/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BZ83" s="36"/>
      <c r="CA83" s="55" t="s">
        <v>200</v>
      </c>
    </row>
    <row r="84" spans="1:80" s="6" customFormat="1" ht="45" x14ac:dyDescent="0.25">
      <c r="A84" s="37" t="s">
        <v>201</v>
      </c>
      <c r="B84" s="38" t="s">
        <v>202</v>
      </c>
      <c r="C84" s="221" t="s">
        <v>203</v>
      </c>
      <c r="D84" s="222"/>
      <c r="E84" s="223"/>
      <c r="F84" s="37" t="s">
        <v>204</v>
      </c>
      <c r="G84" s="39"/>
      <c r="H84" s="44">
        <v>0.42</v>
      </c>
      <c r="I84" s="41">
        <v>7783.14</v>
      </c>
      <c r="J84" s="41">
        <v>1208.8800000000001</v>
      </c>
      <c r="K84" s="41">
        <v>1074.81</v>
      </c>
      <c r="L84" s="42"/>
      <c r="M84" s="42"/>
      <c r="N84" s="45">
        <v>134.07</v>
      </c>
      <c r="O84" s="45">
        <v>2.15</v>
      </c>
      <c r="P84" s="43">
        <v>0</v>
      </c>
      <c r="BZ84" s="36"/>
      <c r="CA84" s="55"/>
      <c r="CB84" s="2" t="s">
        <v>203</v>
      </c>
    </row>
    <row r="85" spans="1:80" s="6" customFormat="1" ht="22.5" x14ac:dyDescent="0.25">
      <c r="A85" s="37" t="s">
        <v>205</v>
      </c>
      <c r="B85" s="38" t="s">
        <v>206</v>
      </c>
      <c r="C85" s="221" t="s">
        <v>207</v>
      </c>
      <c r="D85" s="222"/>
      <c r="E85" s="223"/>
      <c r="F85" s="37" t="s">
        <v>208</v>
      </c>
      <c r="G85" s="39"/>
      <c r="H85" s="40">
        <v>42</v>
      </c>
      <c r="I85" s="41">
        <v>102.43</v>
      </c>
      <c r="J85" s="41">
        <v>4302.0600000000004</v>
      </c>
      <c r="K85" s="42"/>
      <c r="L85" s="42"/>
      <c r="M85" s="42"/>
      <c r="N85" s="41">
        <v>4302.0600000000004</v>
      </c>
      <c r="O85" s="43">
        <v>0</v>
      </c>
      <c r="P85" s="43">
        <v>0</v>
      </c>
      <c r="BZ85" s="36"/>
      <c r="CA85" s="55"/>
      <c r="CB85" s="2" t="s">
        <v>207</v>
      </c>
    </row>
    <row r="86" spans="1:80" s="6" customFormat="1" ht="22.5" x14ac:dyDescent="0.25">
      <c r="A86" s="37" t="s">
        <v>209</v>
      </c>
      <c r="B86" s="38" t="s">
        <v>210</v>
      </c>
      <c r="C86" s="221" t="s">
        <v>211</v>
      </c>
      <c r="D86" s="222"/>
      <c r="E86" s="223"/>
      <c r="F86" s="37" t="s">
        <v>204</v>
      </c>
      <c r="G86" s="39"/>
      <c r="H86" s="44">
        <v>0.42</v>
      </c>
      <c r="I86" s="41">
        <v>8830.41</v>
      </c>
      <c r="J86" s="41">
        <v>1565.77</v>
      </c>
      <c r="K86" s="41">
        <v>1059.46</v>
      </c>
      <c r="L86" s="45">
        <v>74.41</v>
      </c>
      <c r="M86" s="45">
        <v>34.700000000000003</v>
      </c>
      <c r="N86" s="45">
        <v>397.2</v>
      </c>
      <c r="O86" s="45">
        <v>2.0699999999999998</v>
      </c>
      <c r="P86" s="45">
        <v>0.06</v>
      </c>
      <c r="BZ86" s="36"/>
      <c r="CA86" s="55"/>
      <c r="CB86" s="2" t="s">
        <v>211</v>
      </c>
    </row>
    <row r="87" spans="1:80" s="6" customFormat="1" ht="22.5" x14ac:dyDescent="0.25">
      <c r="A87" s="37" t="s">
        <v>212</v>
      </c>
      <c r="B87" s="38" t="s">
        <v>119</v>
      </c>
      <c r="C87" s="221" t="s">
        <v>120</v>
      </c>
      <c r="D87" s="222"/>
      <c r="E87" s="223"/>
      <c r="F87" s="37" t="s">
        <v>114</v>
      </c>
      <c r="G87" s="39"/>
      <c r="H87" s="56">
        <v>4.2000000000000003E-2</v>
      </c>
      <c r="I87" s="41">
        <v>342993.84</v>
      </c>
      <c r="J87" s="41">
        <v>14405.74</v>
      </c>
      <c r="K87" s="42"/>
      <c r="L87" s="42"/>
      <c r="M87" s="42"/>
      <c r="N87" s="41">
        <v>14405.74</v>
      </c>
      <c r="O87" s="43">
        <v>0</v>
      </c>
      <c r="P87" s="43">
        <v>0</v>
      </c>
      <c r="BZ87" s="36"/>
      <c r="CA87" s="55"/>
      <c r="CB87" s="2" t="s">
        <v>120</v>
      </c>
    </row>
    <row r="88" spans="1:80" s="6" customFormat="1" ht="15" x14ac:dyDescent="0.25">
      <c r="A88" s="241" t="s">
        <v>213</v>
      </c>
      <c r="B88" s="241"/>
      <c r="C88" s="241"/>
      <c r="D88" s="241"/>
      <c r="E88" s="241"/>
      <c r="F88" s="241"/>
      <c r="G88" s="241"/>
      <c r="H88" s="241"/>
      <c r="I88" s="241"/>
      <c r="J88" s="241"/>
      <c r="K88" s="241"/>
      <c r="L88" s="241"/>
      <c r="M88" s="241"/>
      <c r="N88" s="241"/>
      <c r="O88" s="241"/>
      <c r="P88" s="241"/>
      <c r="BZ88" s="36"/>
      <c r="CA88" s="55" t="s">
        <v>213</v>
      </c>
    </row>
    <row r="89" spans="1:80" s="6" customFormat="1" ht="22.5" x14ac:dyDescent="0.25">
      <c r="A89" s="37" t="s">
        <v>214</v>
      </c>
      <c r="B89" s="38" t="s">
        <v>215</v>
      </c>
      <c r="C89" s="221" t="s">
        <v>216</v>
      </c>
      <c r="D89" s="222"/>
      <c r="E89" s="223"/>
      <c r="F89" s="37" t="s">
        <v>141</v>
      </c>
      <c r="G89" s="39"/>
      <c r="H89" s="58">
        <v>3.4</v>
      </c>
      <c r="I89" s="41">
        <v>6782.34</v>
      </c>
      <c r="J89" s="41">
        <v>14339.04</v>
      </c>
      <c r="K89" s="41">
        <v>4223.8599999999997</v>
      </c>
      <c r="L89" s="45">
        <v>408.75</v>
      </c>
      <c r="M89" s="45">
        <v>182.55</v>
      </c>
      <c r="N89" s="41">
        <v>9523.8799999999992</v>
      </c>
      <c r="O89" s="45">
        <v>8.24</v>
      </c>
      <c r="P89" s="46">
        <v>0.3</v>
      </c>
      <c r="BZ89" s="36"/>
      <c r="CA89" s="55"/>
      <c r="CB89" s="2" t="s">
        <v>216</v>
      </c>
    </row>
    <row r="90" spans="1:80" s="6" customFormat="1" ht="33.75" x14ac:dyDescent="0.25">
      <c r="A90" s="37" t="s">
        <v>217</v>
      </c>
      <c r="B90" s="38" t="s">
        <v>218</v>
      </c>
      <c r="C90" s="221" t="s">
        <v>219</v>
      </c>
      <c r="D90" s="222"/>
      <c r="E90" s="223"/>
      <c r="F90" s="37" t="s">
        <v>89</v>
      </c>
      <c r="G90" s="39"/>
      <c r="H90" s="44">
        <v>0.21</v>
      </c>
      <c r="I90" s="41">
        <v>66838.289999999994</v>
      </c>
      <c r="J90" s="41">
        <v>14036.04</v>
      </c>
      <c r="K90" s="42"/>
      <c r="L90" s="42"/>
      <c r="M90" s="42"/>
      <c r="N90" s="41">
        <v>14036.04</v>
      </c>
      <c r="O90" s="43">
        <v>0</v>
      </c>
      <c r="P90" s="43">
        <v>0</v>
      </c>
      <c r="BZ90" s="36"/>
      <c r="CA90" s="55"/>
      <c r="CB90" s="2" t="s">
        <v>219</v>
      </c>
    </row>
    <row r="91" spans="1:80" s="6" customFormat="1" ht="33.75" x14ac:dyDescent="0.25">
      <c r="A91" s="37" t="s">
        <v>220</v>
      </c>
      <c r="B91" s="38" t="s">
        <v>221</v>
      </c>
      <c r="C91" s="221" t="s">
        <v>222</v>
      </c>
      <c r="D91" s="222"/>
      <c r="E91" s="223"/>
      <c r="F91" s="37" t="s">
        <v>204</v>
      </c>
      <c r="G91" s="39"/>
      <c r="H91" s="58">
        <v>1.1000000000000001</v>
      </c>
      <c r="I91" s="41">
        <v>13479.46</v>
      </c>
      <c r="J91" s="41">
        <v>7841.69</v>
      </c>
      <c r="K91" s="41">
        <v>3506.39</v>
      </c>
      <c r="L91" s="45">
        <v>173.24</v>
      </c>
      <c r="M91" s="45">
        <v>77.23</v>
      </c>
      <c r="N91" s="41">
        <v>4084.83</v>
      </c>
      <c r="O91" s="45">
        <v>6.84</v>
      </c>
      <c r="P91" s="45">
        <v>0.13</v>
      </c>
      <c r="BZ91" s="36"/>
      <c r="CA91" s="55"/>
      <c r="CB91" s="2" t="s">
        <v>222</v>
      </c>
    </row>
    <row r="92" spans="1:80" s="6" customFormat="1" ht="33.75" x14ac:dyDescent="0.25">
      <c r="A92" s="37" t="s">
        <v>223</v>
      </c>
      <c r="B92" s="38" t="s">
        <v>224</v>
      </c>
      <c r="C92" s="221" t="s">
        <v>225</v>
      </c>
      <c r="D92" s="222"/>
      <c r="E92" s="223"/>
      <c r="F92" s="37" t="s">
        <v>89</v>
      </c>
      <c r="G92" s="39"/>
      <c r="H92" s="57">
        <v>6.7799999999999999E-2</v>
      </c>
      <c r="I92" s="41">
        <v>68594.97</v>
      </c>
      <c r="J92" s="41">
        <v>4650.74</v>
      </c>
      <c r="K92" s="42"/>
      <c r="L92" s="42"/>
      <c r="M92" s="42"/>
      <c r="N92" s="41">
        <v>4650.74</v>
      </c>
      <c r="O92" s="43">
        <v>0</v>
      </c>
      <c r="P92" s="43">
        <v>0</v>
      </c>
      <c r="BZ92" s="36"/>
      <c r="CA92" s="55"/>
      <c r="CB92" s="2" t="s">
        <v>225</v>
      </c>
    </row>
    <row r="93" spans="1:80" s="6" customFormat="1" ht="33.75" x14ac:dyDescent="0.25">
      <c r="A93" s="37" t="s">
        <v>226</v>
      </c>
      <c r="B93" s="38" t="s">
        <v>227</v>
      </c>
      <c r="C93" s="221" t="s">
        <v>228</v>
      </c>
      <c r="D93" s="222"/>
      <c r="E93" s="223"/>
      <c r="F93" s="37" t="s">
        <v>229</v>
      </c>
      <c r="G93" s="39"/>
      <c r="H93" s="57">
        <v>0.20580000000000001</v>
      </c>
      <c r="I93" s="41">
        <v>65710.259999999995</v>
      </c>
      <c r="J93" s="41">
        <v>5452.54</v>
      </c>
      <c r="K93" s="41">
        <v>5452.54</v>
      </c>
      <c r="L93" s="42"/>
      <c r="M93" s="42"/>
      <c r="N93" s="42"/>
      <c r="O93" s="45">
        <v>12.78</v>
      </c>
      <c r="P93" s="43">
        <v>0</v>
      </c>
      <c r="BZ93" s="36"/>
      <c r="CA93" s="55"/>
      <c r="CB93" s="2" t="s">
        <v>228</v>
      </c>
    </row>
    <row r="94" spans="1:80" s="6" customFormat="1" ht="22.5" x14ac:dyDescent="0.25">
      <c r="A94" s="37" t="s">
        <v>230</v>
      </c>
      <c r="B94" s="38" t="s">
        <v>231</v>
      </c>
      <c r="C94" s="221" t="s">
        <v>232</v>
      </c>
      <c r="D94" s="222"/>
      <c r="E94" s="223"/>
      <c r="F94" s="37" t="s">
        <v>233</v>
      </c>
      <c r="G94" s="39"/>
      <c r="H94" s="44">
        <v>13.72</v>
      </c>
      <c r="I94" s="41">
        <v>867.36</v>
      </c>
      <c r="J94" s="41">
        <v>4242.12</v>
      </c>
      <c r="K94" s="41">
        <v>3832.95</v>
      </c>
      <c r="L94" s="45">
        <v>54.46</v>
      </c>
      <c r="M94" s="45">
        <v>24.18</v>
      </c>
      <c r="N94" s="45">
        <v>330.53</v>
      </c>
      <c r="O94" s="46">
        <v>8.3000000000000007</v>
      </c>
      <c r="P94" s="45">
        <v>0.05</v>
      </c>
      <c r="BZ94" s="36"/>
      <c r="CA94" s="55"/>
      <c r="CB94" s="2" t="s">
        <v>232</v>
      </c>
    </row>
    <row r="95" spans="1:80" s="6" customFormat="1" ht="33.75" x14ac:dyDescent="0.25">
      <c r="A95" s="37" t="s">
        <v>234</v>
      </c>
      <c r="B95" s="38" t="s">
        <v>235</v>
      </c>
      <c r="C95" s="221" t="s">
        <v>236</v>
      </c>
      <c r="D95" s="222"/>
      <c r="E95" s="223"/>
      <c r="F95" s="37" t="s">
        <v>89</v>
      </c>
      <c r="G95" s="39"/>
      <c r="H95" s="56">
        <v>0.25800000000000001</v>
      </c>
      <c r="I95" s="41">
        <v>87825.84</v>
      </c>
      <c r="J95" s="41">
        <v>22659.07</v>
      </c>
      <c r="K95" s="42"/>
      <c r="L95" s="42"/>
      <c r="M95" s="42"/>
      <c r="N95" s="41">
        <v>22659.07</v>
      </c>
      <c r="O95" s="43">
        <v>0</v>
      </c>
      <c r="P95" s="43">
        <v>0</v>
      </c>
      <c r="BZ95" s="36"/>
      <c r="CA95" s="55"/>
      <c r="CB95" s="2" t="s">
        <v>236</v>
      </c>
    </row>
    <row r="96" spans="1:80" s="6" customFormat="1" ht="22.5" x14ac:dyDescent="0.25">
      <c r="A96" s="37" t="s">
        <v>237</v>
      </c>
      <c r="B96" s="38" t="s">
        <v>238</v>
      </c>
      <c r="C96" s="221" t="s">
        <v>239</v>
      </c>
      <c r="D96" s="222"/>
      <c r="E96" s="223"/>
      <c r="F96" s="37" t="s">
        <v>229</v>
      </c>
      <c r="G96" s="39"/>
      <c r="H96" s="57">
        <v>0.20580000000000001</v>
      </c>
      <c r="I96" s="41">
        <v>36203.58</v>
      </c>
      <c r="J96" s="41">
        <v>2503.4299999999998</v>
      </c>
      <c r="K96" s="41">
        <v>2503.4299999999998</v>
      </c>
      <c r="L96" s="42"/>
      <c r="M96" s="42"/>
      <c r="N96" s="42"/>
      <c r="O96" s="45">
        <v>6.12</v>
      </c>
      <c r="P96" s="43">
        <v>0</v>
      </c>
      <c r="BZ96" s="36"/>
      <c r="CA96" s="55"/>
      <c r="CB96" s="2" t="s">
        <v>239</v>
      </c>
    </row>
    <row r="97" spans="1:83" s="6" customFormat="1" ht="22.5" x14ac:dyDescent="0.25">
      <c r="A97" s="37" t="s">
        <v>240</v>
      </c>
      <c r="B97" s="38" t="s">
        <v>241</v>
      </c>
      <c r="C97" s="221" t="s">
        <v>242</v>
      </c>
      <c r="D97" s="222"/>
      <c r="E97" s="223"/>
      <c r="F97" s="37" t="s">
        <v>49</v>
      </c>
      <c r="G97" s="39"/>
      <c r="H97" s="58">
        <v>144.19999999999999</v>
      </c>
      <c r="I97" s="41">
        <v>88.61</v>
      </c>
      <c r="J97" s="41">
        <v>12777.56</v>
      </c>
      <c r="K97" s="42"/>
      <c r="L97" s="42"/>
      <c r="M97" s="42"/>
      <c r="N97" s="41">
        <v>12777.56</v>
      </c>
      <c r="O97" s="43">
        <v>0</v>
      </c>
      <c r="P97" s="43">
        <v>0</v>
      </c>
      <c r="BZ97" s="36"/>
      <c r="CA97" s="55"/>
      <c r="CB97" s="2" t="s">
        <v>242</v>
      </c>
    </row>
    <row r="98" spans="1:83" s="6" customFormat="1" ht="22.5" x14ac:dyDescent="0.25">
      <c r="A98" s="37" t="s">
        <v>243</v>
      </c>
      <c r="B98" s="38" t="s">
        <v>126</v>
      </c>
      <c r="C98" s="221" t="s">
        <v>127</v>
      </c>
      <c r="D98" s="222"/>
      <c r="E98" s="223"/>
      <c r="F98" s="37" t="s">
        <v>124</v>
      </c>
      <c r="G98" s="39"/>
      <c r="H98" s="56">
        <v>0.26600000000000001</v>
      </c>
      <c r="I98" s="41">
        <v>18998.68</v>
      </c>
      <c r="J98" s="41">
        <v>5053.6499999999996</v>
      </c>
      <c r="K98" s="42"/>
      <c r="L98" s="42"/>
      <c r="M98" s="42"/>
      <c r="N98" s="41">
        <v>5053.6499999999996</v>
      </c>
      <c r="O98" s="43">
        <v>0</v>
      </c>
      <c r="P98" s="43">
        <v>0</v>
      </c>
      <c r="BZ98" s="36"/>
      <c r="CA98" s="55"/>
      <c r="CB98" s="2" t="s">
        <v>127</v>
      </c>
    </row>
    <row r="99" spans="1:83" s="6" customFormat="1" ht="15" x14ac:dyDescent="0.25">
      <c r="A99" s="217" t="s">
        <v>53</v>
      </c>
      <c r="B99" s="218"/>
      <c r="C99" s="218"/>
      <c r="D99" s="218"/>
      <c r="E99" s="218"/>
      <c r="F99" s="218"/>
      <c r="G99" s="218"/>
      <c r="H99" s="218"/>
      <c r="I99" s="219"/>
      <c r="J99" s="47"/>
      <c r="K99" s="47"/>
      <c r="L99" s="47"/>
      <c r="M99" s="47"/>
      <c r="N99" s="47"/>
      <c r="O99" s="47"/>
      <c r="P99" s="47"/>
      <c r="CC99" s="48" t="s">
        <v>53</v>
      </c>
    </row>
    <row r="100" spans="1:83" s="6" customFormat="1" ht="15" x14ac:dyDescent="0.25">
      <c r="A100" s="214" t="s">
        <v>54</v>
      </c>
      <c r="B100" s="215"/>
      <c r="C100" s="215"/>
      <c r="D100" s="215"/>
      <c r="E100" s="215"/>
      <c r="F100" s="215"/>
      <c r="G100" s="215"/>
      <c r="H100" s="215"/>
      <c r="I100" s="216"/>
      <c r="J100" s="41">
        <v>2675007.23</v>
      </c>
      <c r="K100" s="42"/>
      <c r="L100" s="42"/>
      <c r="M100" s="42"/>
      <c r="N100" s="42"/>
      <c r="O100" s="42"/>
      <c r="P100" s="42"/>
      <c r="CC100" s="48"/>
      <c r="CD100" s="2" t="s">
        <v>54</v>
      </c>
    </row>
    <row r="101" spans="1:83" s="6" customFormat="1" ht="15" x14ac:dyDescent="0.25">
      <c r="A101" s="214" t="s">
        <v>244</v>
      </c>
      <c r="B101" s="215"/>
      <c r="C101" s="215"/>
      <c r="D101" s="215"/>
      <c r="E101" s="215"/>
      <c r="F101" s="215"/>
      <c r="G101" s="215"/>
      <c r="H101" s="215"/>
      <c r="I101" s="216"/>
      <c r="J101" s="41">
        <v>2847153.63</v>
      </c>
      <c r="K101" s="42"/>
      <c r="L101" s="42"/>
      <c r="M101" s="42"/>
      <c r="N101" s="42"/>
      <c r="O101" s="42"/>
      <c r="P101" s="42"/>
      <c r="CC101" s="48"/>
      <c r="CD101" s="2" t="s">
        <v>244</v>
      </c>
    </row>
    <row r="102" spans="1:83" s="6" customFormat="1" ht="15" x14ac:dyDescent="0.25">
      <c r="A102" s="214" t="s">
        <v>245</v>
      </c>
      <c r="B102" s="215"/>
      <c r="C102" s="215"/>
      <c r="D102" s="215"/>
      <c r="E102" s="215"/>
      <c r="F102" s="215"/>
      <c r="G102" s="215"/>
      <c r="H102" s="215"/>
      <c r="I102" s="216"/>
      <c r="J102" s="41">
        <v>81336.56</v>
      </c>
      <c r="K102" s="42"/>
      <c r="L102" s="42"/>
      <c r="M102" s="42"/>
      <c r="N102" s="42"/>
      <c r="O102" s="42"/>
      <c r="P102" s="42"/>
      <c r="CC102" s="48"/>
      <c r="CD102" s="2" t="s">
        <v>245</v>
      </c>
    </row>
    <row r="103" spans="1:83" s="6" customFormat="1" ht="15" x14ac:dyDescent="0.25">
      <c r="A103" s="214" t="s">
        <v>61</v>
      </c>
      <c r="B103" s="215"/>
      <c r="C103" s="215"/>
      <c r="D103" s="215"/>
      <c r="E103" s="215"/>
      <c r="F103" s="215"/>
      <c r="G103" s="215"/>
      <c r="H103" s="215"/>
      <c r="I103" s="216"/>
      <c r="J103" s="41">
        <v>157324.47</v>
      </c>
      <c r="K103" s="42"/>
      <c r="L103" s="42"/>
      <c r="M103" s="42"/>
      <c r="N103" s="42"/>
      <c r="O103" s="42"/>
      <c r="P103" s="42"/>
      <c r="CC103" s="48"/>
      <c r="CD103" s="2" t="s">
        <v>61</v>
      </c>
    </row>
    <row r="104" spans="1:83" s="6" customFormat="1" ht="15" x14ac:dyDescent="0.25">
      <c r="A104" s="214" t="s">
        <v>62</v>
      </c>
      <c r="B104" s="215"/>
      <c r="C104" s="215"/>
      <c r="D104" s="215"/>
      <c r="E104" s="215"/>
      <c r="F104" s="215"/>
      <c r="G104" s="215"/>
      <c r="H104" s="215"/>
      <c r="I104" s="216"/>
      <c r="J104" s="41">
        <v>160877.73000000001</v>
      </c>
      <c r="K104" s="42"/>
      <c r="L104" s="42"/>
      <c r="M104" s="42"/>
      <c r="N104" s="42"/>
      <c r="O104" s="42"/>
      <c r="P104" s="42"/>
      <c r="CC104" s="48"/>
      <c r="CD104" s="2" t="s">
        <v>62</v>
      </c>
    </row>
    <row r="105" spans="1:83" s="6" customFormat="1" ht="15" x14ac:dyDescent="0.25">
      <c r="A105" s="214" t="s">
        <v>63</v>
      </c>
      <c r="B105" s="215"/>
      <c r="C105" s="215"/>
      <c r="D105" s="215"/>
      <c r="E105" s="215"/>
      <c r="F105" s="215"/>
      <c r="G105" s="215"/>
      <c r="H105" s="215"/>
      <c r="I105" s="216"/>
      <c r="J105" s="41">
        <v>92605.23</v>
      </c>
      <c r="K105" s="42"/>
      <c r="L105" s="42"/>
      <c r="M105" s="42"/>
      <c r="N105" s="42"/>
      <c r="O105" s="42"/>
      <c r="P105" s="42"/>
      <c r="CC105" s="48"/>
      <c r="CD105" s="2" t="s">
        <v>63</v>
      </c>
    </row>
    <row r="106" spans="1:83" s="6" customFormat="1" ht="15" x14ac:dyDescent="0.25">
      <c r="A106" s="217" t="s">
        <v>64</v>
      </c>
      <c r="B106" s="218"/>
      <c r="C106" s="218"/>
      <c r="D106" s="218"/>
      <c r="E106" s="218"/>
      <c r="F106" s="218"/>
      <c r="G106" s="218"/>
      <c r="H106" s="218"/>
      <c r="I106" s="219"/>
      <c r="J106" s="49">
        <v>2928490.19</v>
      </c>
      <c r="K106" s="47"/>
      <c r="L106" s="47"/>
      <c r="M106" s="47"/>
      <c r="N106" s="47"/>
      <c r="O106" s="59">
        <v>247.21453339999999</v>
      </c>
      <c r="P106" s="59">
        <v>66.459388799999999</v>
      </c>
      <c r="CC106" s="48"/>
      <c r="CE106" s="48" t="s">
        <v>64</v>
      </c>
    </row>
    <row r="107" spans="1:83" s="6" customFormat="1" ht="53.2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</row>
    <row r="108" spans="1:83" s="6" customFormat="1" ht="15" x14ac:dyDescent="0.25">
      <c r="A108" s="7"/>
      <c r="B108" s="7"/>
      <c r="C108" s="7"/>
      <c r="D108" s="7"/>
      <c r="E108" s="7"/>
      <c r="F108" s="7"/>
      <c r="G108" s="7"/>
      <c r="H108" s="19"/>
      <c r="I108" s="213"/>
      <c r="J108" s="213"/>
      <c r="K108" s="213"/>
      <c r="L108" s="7"/>
      <c r="M108" s="7"/>
      <c r="N108" s="7"/>
      <c r="O108" s="7"/>
      <c r="P108" s="7"/>
    </row>
    <row r="109" spans="1:83" s="6" customFormat="1" ht="1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</row>
    <row r="110" spans="1:83" s="6" customFormat="1" ht="1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</row>
  </sheetData>
  <mergeCells count="108"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C32:E32"/>
    <mergeCell ref="A33:P33"/>
    <mergeCell ref="C34:E34"/>
    <mergeCell ref="C35:E35"/>
    <mergeCell ref="A36:P36"/>
    <mergeCell ref="C27:E27"/>
    <mergeCell ref="A28:P28"/>
    <mergeCell ref="A29:P29"/>
    <mergeCell ref="C30:E30"/>
    <mergeCell ref="C31:E31"/>
    <mergeCell ref="C42:E42"/>
    <mergeCell ref="C43:E43"/>
    <mergeCell ref="C44:E44"/>
    <mergeCell ref="A45:P45"/>
    <mergeCell ref="C46:E46"/>
    <mergeCell ref="C37:E37"/>
    <mergeCell ref="C38:E38"/>
    <mergeCell ref="C39:E39"/>
    <mergeCell ref="C40:E40"/>
    <mergeCell ref="C41:E4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82:E82"/>
    <mergeCell ref="A83:P83"/>
    <mergeCell ref="C84:E84"/>
    <mergeCell ref="C85:E85"/>
    <mergeCell ref="C86:E86"/>
    <mergeCell ref="C77:E77"/>
    <mergeCell ref="C78:E78"/>
    <mergeCell ref="A79:P79"/>
    <mergeCell ref="C80:E80"/>
    <mergeCell ref="C81:E81"/>
    <mergeCell ref="C92:E92"/>
    <mergeCell ref="C93:E93"/>
    <mergeCell ref="C94:E94"/>
    <mergeCell ref="C95:E95"/>
    <mergeCell ref="C96:E96"/>
    <mergeCell ref="C87:E87"/>
    <mergeCell ref="A88:P88"/>
    <mergeCell ref="C89:E89"/>
    <mergeCell ref="C90:E90"/>
    <mergeCell ref="C91:E91"/>
    <mergeCell ref="I108:K108"/>
    <mergeCell ref="A102:I102"/>
    <mergeCell ref="A103:I103"/>
    <mergeCell ref="A104:I104"/>
    <mergeCell ref="A105:I105"/>
    <mergeCell ref="A106:I106"/>
    <mergeCell ref="C97:E97"/>
    <mergeCell ref="C98:E98"/>
    <mergeCell ref="A99:I99"/>
    <mergeCell ref="A100:I100"/>
    <mergeCell ref="A101:I101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E57"/>
  <sheetViews>
    <sheetView topLeftCell="A37" workbookViewId="0">
      <selection activeCell="J50" sqref="J50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3" width="10.42578125" style="1" customWidth="1"/>
    <col min="4" max="4" width="14.285156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3" width="103.28515625" style="2" hidden="1" customWidth="1"/>
    <col min="84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37" t="s">
        <v>0</v>
      </c>
      <c r="B2" s="237"/>
      <c r="C2" s="237"/>
      <c r="D2" s="9"/>
      <c r="E2" s="7"/>
      <c r="F2" s="7"/>
      <c r="G2" s="7"/>
      <c r="H2" s="9"/>
      <c r="I2" s="7"/>
      <c r="J2" s="7"/>
      <c r="K2" s="9"/>
      <c r="L2" s="7"/>
      <c r="M2" s="237" t="s">
        <v>1</v>
      </c>
      <c r="N2" s="237"/>
      <c r="O2" s="237"/>
      <c r="P2" s="237"/>
    </row>
    <row r="3" spans="1:65" s="6" customFormat="1" ht="11.25" customHeight="1" x14ac:dyDescent="0.25">
      <c r="A3" s="238"/>
      <c r="B3" s="238"/>
      <c r="C3" s="238"/>
      <c r="D3" s="238"/>
      <c r="E3" s="7"/>
      <c r="F3" s="7"/>
      <c r="G3" s="10"/>
      <c r="H3" s="10"/>
      <c r="I3" s="7"/>
      <c r="J3" s="10"/>
      <c r="K3" s="10"/>
      <c r="L3" s="239"/>
      <c r="M3" s="239"/>
      <c r="N3" s="239"/>
      <c r="O3" s="239"/>
      <c r="P3" s="239"/>
    </row>
    <row r="4" spans="1:65" s="6" customFormat="1" ht="15" x14ac:dyDescent="0.25">
      <c r="A4" s="240"/>
      <c r="B4" s="240"/>
      <c r="C4" s="240"/>
      <c r="D4" s="240"/>
      <c r="E4" s="7"/>
      <c r="F4" s="7"/>
      <c r="G4" s="10"/>
      <c r="H4" s="10"/>
      <c r="I4" s="7"/>
      <c r="J4" s="10"/>
      <c r="K4" s="10"/>
      <c r="L4" s="240"/>
      <c r="M4" s="240"/>
      <c r="N4" s="240"/>
      <c r="O4" s="240"/>
      <c r="P4" s="240"/>
      <c r="T4" s="2" t="s">
        <v>2</v>
      </c>
      <c r="U4" s="2" t="s">
        <v>2</v>
      </c>
      <c r="V4" s="2" t="s">
        <v>2</v>
      </c>
      <c r="W4" s="2" t="s">
        <v>2</v>
      </c>
      <c r="X4" s="2" t="s">
        <v>256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43.5" customHeight="1" x14ac:dyDescent="0.25">
      <c r="A8" s="294" t="s">
        <v>4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34" t="s">
        <v>5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35" t="s">
        <v>257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</row>
    <row r="12" spans="1:65" s="6" customFormat="1" ht="21" customHeight="1" x14ac:dyDescent="0.25">
      <c r="A12" s="225" t="s">
        <v>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</row>
    <row r="13" spans="1:65" s="6" customFormat="1" ht="15" x14ac:dyDescent="0.25">
      <c r="A13" s="236" t="s">
        <v>405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AS13" s="17" t="s">
        <v>258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25" t="s">
        <v>9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</row>
    <row r="15" spans="1:65" s="6" customFormat="1" ht="15" x14ac:dyDescent="0.25">
      <c r="A15" s="7"/>
      <c r="B15" s="19" t="s">
        <v>10</v>
      </c>
      <c r="C15" s="226"/>
      <c r="D15" s="226"/>
      <c r="E15" s="226"/>
      <c r="F15" s="226"/>
      <c r="G15" s="226"/>
      <c r="H15" s="20"/>
      <c r="I15" s="20"/>
      <c r="J15" s="20"/>
      <c r="K15" s="20"/>
      <c r="L15" s="20"/>
      <c r="M15" s="20"/>
      <c r="N15" s="20"/>
      <c r="O15" s="7"/>
      <c r="P15" s="7"/>
      <c r="BI15" s="21" t="s">
        <v>259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95">
        <v>1181.691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79" s="6" customFormat="1" ht="12.75" customHeight="1" x14ac:dyDescent="0.25">
      <c r="B17" s="22" t="s">
        <v>71</v>
      </c>
      <c r="D17" s="23"/>
      <c r="E17" s="24">
        <v>1.4419999999999999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79" s="6" customFormat="1" ht="12.75" customHeight="1" x14ac:dyDescent="0.25">
      <c r="B18" s="22" t="s">
        <v>72</v>
      </c>
      <c r="D18" s="23"/>
      <c r="E18" s="24">
        <v>273.39499999999998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79" s="6" customFormat="1" ht="12.75" customHeight="1" x14ac:dyDescent="0.25">
      <c r="B19" s="22" t="s">
        <v>260</v>
      </c>
      <c r="D19" s="23"/>
      <c r="E19" s="24">
        <v>906.85299999999995</v>
      </c>
      <c r="F19" s="25" t="s">
        <v>13</v>
      </c>
      <c r="H19" s="22"/>
      <c r="I19" s="22"/>
      <c r="J19" s="22"/>
      <c r="K19" s="22"/>
      <c r="L19" s="22"/>
      <c r="M19" s="26"/>
      <c r="N19" s="22"/>
    </row>
    <row r="20" spans="1:79" s="6" customFormat="1" ht="12.75" customHeight="1" x14ac:dyDescent="0.25">
      <c r="B20" s="22" t="s">
        <v>15</v>
      </c>
      <c r="C20" s="22"/>
      <c r="D20" s="23"/>
      <c r="E20" s="24">
        <v>106.917</v>
      </c>
      <c r="F20" s="25" t="s">
        <v>13</v>
      </c>
      <c r="H20" s="22"/>
      <c r="J20" s="22"/>
      <c r="K20" s="22"/>
      <c r="L20" s="22"/>
      <c r="M20" s="8"/>
      <c r="N20" s="27"/>
    </row>
    <row r="21" spans="1:79" s="6" customFormat="1" ht="12.75" customHeight="1" x14ac:dyDescent="0.25">
      <c r="B21" s="22" t="s">
        <v>16</v>
      </c>
      <c r="C21" s="22"/>
      <c r="D21" s="12"/>
      <c r="E21" s="28">
        <v>205.25</v>
      </c>
      <c r="F21" s="25" t="s">
        <v>17</v>
      </c>
      <c r="H21" s="22"/>
      <c r="J21" s="22"/>
      <c r="K21" s="22"/>
      <c r="L21" s="22"/>
      <c r="M21" s="29"/>
      <c r="N21" s="25"/>
    </row>
    <row r="22" spans="1:79" s="6" customFormat="1" ht="12.75" customHeight="1" x14ac:dyDescent="0.25">
      <c r="B22" s="22" t="s">
        <v>18</v>
      </c>
      <c r="C22" s="22"/>
      <c r="D22" s="12"/>
      <c r="E22" s="28"/>
      <c r="F22" s="25" t="s">
        <v>17</v>
      </c>
      <c r="H22" s="22"/>
      <c r="J22" s="22"/>
      <c r="K22" s="22"/>
      <c r="L22" s="22"/>
      <c r="M22" s="29"/>
      <c r="N22" s="25"/>
    </row>
    <row r="23" spans="1:79" s="6" customFormat="1" ht="15" x14ac:dyDescent="0.25">
      <c r="A23" s="7"/>
      <c r="B23" s="19" t="s">
        <v>284</v>
      </c>
      <c r="C23" s="19"/>
      <c r="D23" s="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BN23" s="21" t="s">
        <v>2</v>
      </c>
      <c r="BO23" s="21" t="s">
        <v>2</v>
      </c>
      <c r="BP23" s="21" t="s">
        <v>2</v>
      </c>
      <c r="BQ23" s="21" t="s">
        <v>2</v>
      </c>
      <c r="BR23" s="21" t="s">
        <v>2</v>
      </c>
      <c r="BS23" s="21" t="s">
        <v>2</v>
      </c>
      <c r="BT23" s="21" t="s">
        <v>2</v>
      </c>
      <c r="BU23" s="21" t="s">
        <v>2</v>
      </c>
      <c r="BV23" s="21" t="s">
        <v>2</v>
      </c>
      <c r="BW23" s="21" t="s">
        <v>2</v>
      </c>
      <c r="BX23" s="21" t="s">
        <v>2</v>
      </c>
      <c r="BY23" s="21" t="s">
        <v>2</v>
      </c>
    </row>
    <row r="24" spans="1:79" s="6" customFormat="1" ht="12.75" customHeight="1" x14ac:dyDescent="0.25">
      <c r="A24" s="19"/>
      <c r="B24" s="19"/>
      <c r="C24" s="7"/>
      <c r="D24" s="19"/>
      <c r="E24" s="30"/>
      <c r="F24" s="31"/>
      <c r="G24" s="32"/>
      <c r="H24" s="32"/>
      <c r="I24" s="19"/>
      <c r="J24" s="19"/>
      <c r="K24" s="19"/>
      <c r="L24" s="33"/>
      <c r="M24" s="19"/>
      <c r="N24" s="7"/>
      <c r="O24" s="7"/>
      <c r="P24" s="7"/>
    </row>
    <row r="25" spans="1:79" s="6" customFormat="1" ht="36" customHeight="1" x14ac:dyDescent="0.25">
      <c r="A25" s="228" t="s">
        <v>21</v>
      </c>
      <c r="B25" s="228" t="s">
        <v>22</v>
      </c>
      <c r="C25" s="228" t="s">
        <v>23</v>
      </c>
      <c r="D25" s="228"/>
      <c r="E25" s="228"/>
      <c r="F25" s="228" t="s">
        <v>24</v>
      </c>
      <c r="G25" s="229" t="s">
        <v>25</v>
      </c>
      <c r="H25" s="230"/>
      <c r="I25" s="228" t="s">
        <v>26</v>
      </c>
      <c r="J25" s="228"/>
      <c r="K25" s="228"/>
      <c r="L25" s="228"/>
      <c r="M25" s="228"/>
      <c r="N25" s="228"/>
      <c r="O25" s="228" t="s">
        <v>27</v>
      </c>
      <c r="P25" s="228" t="s">
        <v>28</v>
      </c>
    </row>
    <row r="26" spans="1:79" s="6" customFormat="1" ht="36.75" customHeight="1" x14ac:dyDescent="0.25">
      <c r="A26" s="228"/>
      <c r="B26" s="228"/>
      <c r="C26" s="228"/>
      <c r="D26" s="228"/>
      <c r="E26" s="228"/>
      <c r="F26" s="228"/>
      <c r="G26" s="231" t="s">
        <v>29</v>
      </c>
      <c r="H26" s="231" t="s">
        <v>30</v>
      </c>
      <c r="I26" s="228" t="s">
        <v>29</v>
      </c>
      <c r="J26" s="228" t="s">
        <v>31</v>
      </c>
      <c r="K26" s="224" t="s">
        <v>32</v>
      </c>
      <c r="L26" s="224"/>
      <c r="M26" s="224"/>
      <c r="N26" s="224"/>
      <c r="O26" s="228"/>
      <c r="P26" s="228"/>
    </row>
    <row r="27" spans="1:79" s="6" customFormat="1" ht="15" x14ac:dyDescent="0.25">
      <c r="A27" s="228"/>
      <c r="B27" s="228"/>
      <c r="C27" s="228"/>
      <c r="D27" s="228"/>
      <c r="E27" s="228"/>
      <c r="F27" s="228"/>
      <c r="G27" s="232"/>
      <c r="H27" s="232"/>
      <c r="I27" s="228"/>
      <c r="J27" s="228"/>
      <c r="K27" s="35" t="s">
        <v>33</v>
      </c>
      <c r="L27" s="35" t="s">
        <v>34</v>
      </c>
      <c r="M27" s="35" t="s">
        <v>35</v>
      </c>
      <c r="N27" s="35" t="s">
        <v>36</v>
      </c>
      <c r="O27" s="228"/>
      <c r="P27" s="228"/>
    </row>
    <row r="28" spans="1:79" s="6" customFormat="1" ht="15" x14ac:dyDescent="0.25">
      <c r="A28" s="34">
        <v>1</v>
      </c>
      <c r="B28" s="34">
        <v>2</v>
      </c>
      <c r="C28" s="224">
        <v>3</v>
      </c>
      <c r="D28" s="224"/>
      <c r="E28" s="224"/>
      <c r="F28" s="34">
        <v>4</v>
      </c>
      <c r="G28" s="34">
        <v>5</v>
      </c>
      <c r="H28" s="34">
        <v>6</v>
      </c>
      <c r="I28" s="34">
        <v>7</v>
      </c>
      <c r="J28" s="34">
        <v>8</v>
      </c>
      <c r="K28" s="34">
        <v>9</v>
      </c>
      <c r="L28" s="34">
        <v>10</v>
      </c>
      <c r="M28" s="34">
        <v>11</v>
      </c>
      <c r="N28" s="34">
        <v>12</v>
      </c>
      <c r="O28" s="34">
        <v>13</v>
      </c>
      <c r="P28" s="34">
        <v>14</v>
      </c>
    </row>
    <row r="29" spans="1:79" s="6" customFormat="1" ht="15" x14ac:dyDescent="0.25">
      <c r="A29" s="220" t="s">
        <v>261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BZ29" s="36" t="s">
        <v>261</v>
      </c>
    </row>
    <row r="30" spans="1:79" s="6" customFormat="1" ht="45" x14ac:dyDescent="0.25">
      <c r="A30" s="37" t="s">
        <v>38</v>
      </c>
      <c r="B30" s="38" t="s">
        <v>262</v>
      </c>
      <c r="C30" s="221" t="s">
        <v>263</v>
      </c>
      <c r="D30" s="222"/>
      <c r="E30" s="223"/>
      <c r="F30" s="37" t="s">
        <v>49</v>
      </c>
      <c r="G30" s="39"/>
      <c r="H30" s="40">
        <v>10</v>
      </c>
      <c r="I30" s="41">
        <v>11484.18</v>
      </c>
      <c r="J30" s="41">
        <v>32301.37</v>
      </c>
      <c r="K30" s="41">
        <v>31337.15</v>
      </c>
      <c r="L30" s="42"/>
      <c r="M30" s="42"/>
      <c r="N30" s="45">
        <v>964.22</v>
      </c>
      <c r="O30" s="45">
        <v>60.13</v>
      </c>
      <c r="P30" s="43">
        <v>0</v>
      </c>
      <c r="BZ30" s="36"/>
      <c r="CA30" s="2" t="s">
        <v>263</v>
      </c>
    </row>
    <row r="31" spans="1:79" s="6" customFormat="1" ht="45" x14ac:dyDescent="0.25">
      <c r="A31" s="37" t="s">
        <v>42</v>
      </c>
      <c r="B31" s="38" t="s">
        <v>262</v>
      </c>
      <c r="C31" s="221" t="s">
        <v>264</v>
      </c>
      <c r="D31" s="222"/>
      <c r="E31" s="223"/>
      <c r="F31" s="37" t="s">
        <v>49</v>
      </c>
      <c r="G31" s="39"/>
      <c r="H31" s="40">
        <v>10</v>
      </c>
      <c r="I31" s="41">
        <v>11484.18</v>
      </c>
      <c r="J31" s="41">
        <v>66465.039999999994</v>
      </c>
      <c r="K31" s="41">
        <v>62674.3</v>
      </c>
      <c r="L31" s="42"/>
      <c r="M31" s="42"/>
      <c r="N31" s="41">
        <v>3790.74</v>
      </c>
      <c r="O31" s="45">
        <v>120.25</v>
      </c>
      <c r="P31" s="43">
        <v>0</v>
      </c>
      <c r="BZ31" s="36"/>
      <c r="CA31" s="2" t="s">
        <v>264</v>
      </c>
    </row>
    <row r="32" spans="1:79" s="6" customFormat="1" ht="56.25" x14ac:dyDescent="0.25">
      <c r="A32" s="37" t="s">
        <v>46</v>
      </c>
      <c r="B32" s="38" t="s">
        <v>265</v>
      </c>
      <c r="C32" s="221" t="s">
        <v>266</v>
      </c>
      <c r="D32" s="222"/>
      <c r="E32" s="223"/>
      <c r="F32" s="37" t="s">
        <v>89</v>
      </c>
      <c r="G32" s="39"/>
      <c r="H32" s="61">
        <v>1.3584000000000001E-2</v>
      </c>
      <c r="I32" s="41">
        <v>77900.179999999993</v>
      </c>
      <c r="J32" s="45">
        <v>659.12</v>
      </c>
      <c r="K32" s="45">
        <v>588.62</v>
      </c>
      <c r="L32" s="42"/>
      <c r="M32" s="42"/>
      <c r="N32" s="45">
        <v>70.5</v>
      </c>
      <c r="O32" s="45">
        <v>1.1499999999999999</v>
      </c>
      <c r="P32" s="43">
        <v>0</v>
      </c>
      <c r="BZ32" s="36"/>
      <c r="CA32" s="2" t="s">
        <v>266</v>
      </c>
    </row>
    <row r="33" spans="1:82" s="6" customFormat="1" ht="33.75" x14ac:dyDescent="0.25">
      <c r="A33" s="37" t="s">
        <v>50</v>
      </c>
      <c r="B33" s="38" t="s">
        <v>267</v>
      </c>
      <c r="C33" s="221" t="s">
        <v>268</v>
      </c>
      <c r="D33" s="222"/>
      <c r="E33" s="223"/>
      <c r="F33" s="37" t="s">
        <v>204</v>
      </c>
      <c r="G33" s="39"/>
      <c r="H33" s="44">
        <v>0.36</v>
      </c>
      <c r="I33" s="41">
        <v>41778.92</v>
      </c>
      <c r="J33" s="41">
        <v>9717.65</v>
      </c>
      <c r="K33" s="41">
        <v>9427.57</v>
      </c>
      <c r="L33" s="42"/>
      <c r="M33" s="42"/>
      <c r="N33" s="45">
        <v>290.08</v>
      </c>
      <c r="O33" s="45">
        <v>18.09</v>
      </c>
      <c r="P33" s="43">
        <v>0</v>
      </c>
      <c r="BZ33" s="36"/>
      <c r="CA33" s="2" t="s">
        <v>268</v>
      </c>
    </row>
    <row r="34" spans="1:82" s="6" customFormat="1" ht="22.5" x14ac:dyDescent="0.25">
      <c r="A34" s="37" t="s">
        <v>86</v>
      </c>
      <c r="B34" s="38" t="s">
        <v>269</v>
      </c>
      <c r="C34" s="221" t="s">
        <v>270</v>
      </c>
      <c r="D34" s="222"/>
      <c r="E34" s="223"/>
      <c r="F34" s="37" t="s">
        <v>124</v>
      </c>
      <c r="G34" s="39"/>
      <c r="H34" s="44">
        <v>0.24</v>
      </c>
      <c r="I34" s="41">
        <v>11650.82</v>
      </c>
      <c r="J34" s="41">
        <v>1873.45</v>
      </c>
      <c r="K34" s="41">
        <v>1817.53</v>
      </c>
      <c r="L34" s="42"/>
      <c r="M34" s="42"/>
      <c r="N34" s="45">
        <v>55.92</v>
      </c>
      <c r="O34" s="45">
        <v>3.54</v>
      </c>
      <c r="P34" s="43">
        <v>0</v>
      </c>
      <c r="BZ34" s="36"/>
      <c r="CA34" s="2" t="s">
        <v>270</v>
      </c>
    </row>
    <row r="35" spans="1:82" s="6" customFormat="1" ht="45" x14ac:dyDescent="0.25">
      <c r="A35" s="37" t="s">
        <v>91</v>
      </c>
      <c r="B35" s="38" t="s">
        <v>271</v>
      </c>
      <c r="C35" s="221" t="s">
        <v>272</v>
      </c>
      <c r="D35" s="222"/>
      <c r="E35" s="223"/>
      <c r="F35" s="37" t="s">
        <v>204</v>
      </c>
      <c r="G35" s="39"/>
      <c r="H35" s="58">
        <v>0.1</v>
      </c>
      <c r="I35" s="41">
        <v>16589.099999999999</v>
      </c>
      <c r="J35" s="41">
        <v>1107.5899999999999</v>
      </c>
      <c r="K35" s="41">
        <v>1071.96</v>
      </c>
      <c r="L35" s="42"/>
      <c r="M35" s="42"/>
      <c r="N35" s="45">
        <v>35.630000000000003</v>
      </c>
      <c r="O35" s="45">
        <v>2.09</v>
      </c>
      <c r="P35" s="43">
        <v>0</v>
      </c>
      <c r="BZ35" s="36"/>
      <c r="CA35" s="2" t="s">
        <v>272</v>
      </c>
    </row>
    <row r="36" spans="1:82" s="6" customFormat="1" ht="22.5" x14ac:dyDescent="0.25">
      <c r="A36" s="37" t="s">
        <v>94</v>
      </c>
      <c r="B36" s="38" t="s">
        <v>273</v>
      </c>
      <c r="C36" s="221" t="s">
        <v>274</v>
      </c>
      <c r="D36" s="222"/>
      <c r="E36" s="223"/>
      <c r="F36" s="37" t="s">
        <v>114</v>
      </c>
      <c r="G36" s="39"/>
      <c r="H36" s="56">
        <v>2E-3</v>
      </c>
      <c r="I36" s="41">
        <v>241014.39999999999</v>
      </c>
      <c r="J36" s="45">
        <v>482.03</v>
      </c>
      <c r="K36" s="42"/>
      <c r="L36" s="42"/>
      <c r="M36" s="42"/>
      <c r="N36" s="45">
        <v>482.03</v>
      </c>
      <c r="O36" s="43">
        <v>0</v>
      </c>
      <c r="P36" s="43">
        <v>0</v>
      </c>
      <c r="BZ36" s="36"/>
      <c r="CA36" s="2" t="s">
        <v>274</v>
      </c>
    </row>
    <row r="37" spans="1:82" s="6" customFormat="1" ht="33.75" x14ac:dyDescent="0.25">
      <c r="A37" s="37" t="s">
        <v>98</v>
      </c>
      <c r="B37" s="38" t="s">
        <v>224</v>
      </c>
      <c r="C37" s="221" t="s">
        <v>275</v>
      </c>
      <c r="D37" s="222"/>
      <c r="E37" s="223"/>
      <c r="F37" s="37" t="s">
        <v>89</v>
      </c>
      <c r="G37" s="39"/>
      <c r="H37" s="56">
        <v>1.4E-2</v>
      </c>
      <c r="I37" s="41">
        <v>68594.97</v>
      </c>
      <c r="J37" s="45">
        <v>960.33</v>
      </c>
      <c r="K37" s="42"/>
      <c r="L37" s="42"/>
      <c r="M37" s="42"/>
      <c r="N37" s="45">
        <v>960.33</v>
      </c>
      <c r="O37" s="43">
        <v>0</v>
      </c>
      <c r="P37" s="43">
        <v>0</v>
      </c>
      <c r="BZ37" s="36"/>
      <c r="CA37" s="2" t="s">
        <v>275</v>
      </c>
    </row>
    <row r="38" spans="1:82" s="6" customFormat="1" ht="15" x14ac:dyDescent="0.25">
      <c r="A38" s="217" t="s">
        <v>276</v>
      </c>
      <c r="B38" s="218"/>
      <c r="C38" s="218"/>
      <c r="D38" s="218"/>
      <c r="E38" s="218"/>
      <c r="F38" s="218"/>
      <c r="G38" s="218"/>
      <c r="H38" s="218"/>
      <c r="I38" s="219"/>
      <c r="J38" s="47"/>
      <c r="K38" s="47"/>
      <c r="L38" s="47"/>
      <c r="M38" s="47"/>
      <c r="N38" s="47"/>
      <c r="O38" s="62">
        <v>205.245768</v>
      </c>
      <c r="P38" s="51">
        <v>0</v>
      </c>
      <c r="BZ38" s="36"/>
      <c r="CB38" s="48" t="s">
        <v>276</v>
      </c>
    </row>
    <row r="39" spans="1:82" s="6" customFormat="1" ht="15" x14ac:dyDescent="0.25">
      <c r="A39" s="220" t="s">
        <v>277</v>
      </c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BZ39" s="36" t="s">
        <v>277</v>
      </c>
      <c r="CB39" s="48"/>
    </row>
    <row r="40" spans="1:82" s="6" customFormat="1" ht="22.5" x14ac:dyDescent="0.25">
      <c r="A40" s="37" t="s">
        <v>278</v>
      </c>
      <c r="B40" s="38" t="s">
        <v>279</v>
      </c>
      <c r="C40" s="221" t="s">
        <v>280</v>
      </c>
      <c r="D40" s="222"/>
      <c r="E40" s="223"/>
      <c r="F40" s="37" t="s">
        <v>49</v>
      </c>
      <c r="G40" s="39"/>
      <c r="H40" s="40">
        <v>10</v>
      </c>
      <c r="I40" s="41">
        <v>90685.32</v>
      </c>
      <c r="J40" s="41">
        <v>906853.2</v>
      </c>
      <c r="K40" s="42"/>
      <c r="L40" s="42"/>
      <c r="M40" s="42"/>
      <c r="N40" s="42"/>
      <c r="O40" s="43">
        <v>0</v>
      </c>
      <c r="P40" s="43">
        <v>0</v>
      </c>
      <c r="BZ40" s="36"/>
      <c r="CA40" s="2" t="s">
        <v>280</v>
      </c>
      <c r="CB40" s="48"/>
    </row>
    <row r="41" spans="1:82" s="6" customFormat="1" ht="15" x14ac:dyDescent="0.25">
      <c r="A41" s="217" t="s">
        <v>281</v>
      </c>
      <c r="B41" s="218"/>
      <c r="C41" s="218"/>
      <c r="D41" s="218"/>
      <c r="E41" s="218"/>
      <c r="F41" s="218"/>
      <c r="G41" s="218"/>
      <c r="H41" s="218"/>
      <c r="I41" s="219"/>
      <c r="J41" s="47"/>
      <c r="K41" s="47"/>
      <c r="L41" s="47"/>
      <c r="M41" s="47"/>
      <c r="N41" s="47"/>
      <c r="O41" s="51">
        <v>0</v>
      </c>
      <c r="P41" s="51">
        <v>0</v>
      </c>
      <c r="BZ41" s="36"/>
      <c r="CB41" s="48" t="s">
        <v>281</v>
      </c>
    </row>
    <row r="42" spans="1:82" s="6" customFormat="1" ht="15" x14ac:dyDescent="0.25">
      <c r="A42" s="217" t="s">
        <v>53</v>
      </c>
      <c r="B42" s="218"/>
      <c r="C42" s="218"/>
      <c r="D42" s="218"/>
      <c r="E42" s="218"/>
      <c r="F42" s="218"/>
      <c r="G42" s="218"/>
      <c r="H42" s="218"/>
      <c r="I42" s="219"/>
      <c r="J42" s="47"/>
      <c r="K42" s="47"/>
      <c r="L42" s="47"/>
      <c r="M42" s="47"/>
      <c r="N42" s="47"/>
      <c r="O42" s="47"/>
      <c r="P42" s="47"/>
      <c r="CC42" s="48" t="s">
        <v>53</v>
      </c>
    </row>
    <row r="43" spans="1:82" s="6" customFormat="1" ht="15" x14ac:dyDescent="0.25">
      <c r="A43" s="214" t="s">
        <v>54</v>
      </c>
      <c r="B43" s="215"/>
      <c r="C43" s="215"/>
      <c r="D43" s="215"/>
      <c r="E43" s="215"/>
      <c r="F43" s="215"/>
      <c r="G43" s="215"/>
      <c r="H43" s="215"/>
      <c r="I43" s="216"/>
      <c r="J43" s="41">
        <v>113566.58</v>
      </c>
      <c r="K43" s="42"/>
      <c r="L43" s="42"/>
      <c r="M43" s="42"/>
      <c r="N43" s="42"/>
      <c r="O43" s="42"/>
      <c r="P43" s="42"/>
      <c r="CC43" s="48"/>
      <c r="CD43" s="2" t="s">
        <v>54</v>
      </c>
    </row>
    <row r="44" spans="1:82" s="6" customFormat="1" ht="15" x14ac:dyDescent="0.25">
      <c r="A44" s="214" t="s">
        <v>244</v>
      </c>
      <c r="B44" s="215"/>
      <c r="C44" s="215"/>
      <c r="D44" s="215"/>
      <c r="E44" s="215"/>
      <c r="F44" s="215"/>
      <c r="G44" s="215"/>
      <c r="H44" s="215"/>
      <c r="I44" s="216"/>
      <c r="J44" s="41">
        <v>1442.36</v>
      </c>
      <c r="K44" s="42"/>
      <c r="L44" s="42"/>
      <c r="M44" s="42"/>
      <c r="N44" s="42"/>
      <c r="O44" s="42"/>
      <c r="P44" s="42"/>
      <c r="CC44" s="48"/>
      <c r="CD44" s="2" t="s">
        <v>244</v>
      </c>
    </row>
    <row r="45" spans="1:82" s="6" customFormat="1" ht="15" x14ac:dyDescent="0.25">
      <c r="A45" s="214" t="s">
        <v>245</v>
      </c>
      <c r="B45" s="215"/>
      <c r="C45" s="215"/>
      <c r="D45" s="215"/>
      <c r="E45" s="215"/>
      <c r="F45" s="215"/>
      <c r="G45" s="215"/>
      <c r="H45" s="215"/>
      <c r="I45" s="216"/>
      <c r="J45" s="41">
        <v>273395.11</v>
      </c>
      <c r="K45" s="42"/>
      <c r="L45" s="42"/>
      <c r="M45" s="42"/>
      <c r="N45" s="42"/>
      <c r="O45" s="42"/>
      <c r="P45" s="42"/>
      <c r="CC45" s="48"/>
      <c r="CD45" s="2" t="s">
        <v>245</v>
      </c>
    </row>
    <row r="46" spans="1:82" s="6" customFormat="1" ht="15" x14ac:dyDescent="0.25">
      <c r="A46" s="214" t="s">
        <v>282</v>
      </c>
      <c r="B46" s="215"/>
      <c r="C46" s="215"/>
      <c r="D46" s="215"/>
      <c r="E46" s="215"/>
      <c r="F46" s="215"/>
      <c r="G46" s="215"/>
      <c r="H46" s="215"/>
      <c r="I46" s="216"/>
      <c r="J46" s="41">
        <v>906853.2</v>
      </c>
      <c r="K46" s="42"/>
      <c r="L46" s="42"/>
      <c r="M46" s="42"/>
      <c r="N46" s="42"/>
      <c r="O46" s="42"/>
      <c r="P46" s="42"/>
      <c r="CC46" s="48"/>
      <c r="CD46" s="2" t="s">
        <v>282</v>
      </c>
    </row>
    <row r="47" spans="1:82" s="6" customFormat="1" ht="15" x14ac:dyDescent="0.25">
      <c r="A47" s="214" t="s">
        <v>61</v>
      </c>
      <c r="B47" s="215"/>
      <c r="C47" s="215"/>
      <c r="D47" s="215"/>
      <c r="E47" s="215"/>
      <c r="F47" s="215"/>
      <c r="G47" s="215"/>
      <c r="H47" s="215"/>
      <c r="I47" s="216"/>
      <c r="J47" s="41">
        <v>106917.13</v>
      </c>
      <c r="K47" s="42"/>
      <c r="L47" s="42"/>
      <c r="M47" s="42"/>
      <c r="N47" s="42"/>
      <c r="O47" s="42"/>
      <c r="P47" s="42"/>
      <c r="CC47" s="48"/>
      <c r="CD47" s="2" t="s">
        <v>61</v>
      </c>
    </row>
    <row r="48" spans="1:82" s="6" customFormat="1" ht="15" x14ac:dyDescent="0.25">
      <c r="A48" s="214" t="s">
        <v>62</v>
      </c>
      <c r="B48" s="215"/>
      <c r="C48" s="215"/>
      <c r="D48" s="215"/>
      <c r="E48" s="215"/>
      <c r="F48" s="215"/>
      <c r="G48" s="215"/>
      <c r="H48" s="215"/>
      <c r="I48" s="216"/>
      <c r="J48" s="41">
        <v>106778.47</v>
      </c>
      <c r="K48" s="42"/>
      <c r="L48" s="42"/>
      <c r="M48" s="42"/>
      <c r="N48" s="42"/>
      <c r="O48" s="42"/>
      <c r="P48" s="42"/>
      <c r="CC48" s="48"/>
      <c r="CD48" s="2" t="s">
        <v>62</v>
      </c>
    </row>
    <row r="49" spans="1:83" s="6" customFormat="1" ht="15" x14ac:dyDescent="0.25">
      <c r="A49" s="214" t="s">
        <v>63</v>
      </c>
      <c r="B49" s="215"/>
      <c r="C49" s="215"/>
      <c r="D49" s="215"/>
      <c r="E49" s="215"/>
      <c r="F49" s="215"/>
      <c r="G49" s="215"/>
      <c r="H49" s="215"/>
      <c r="I49" s="216"/>
      <c r="J49" s="41">
        <v>54492.42</v>
      </c>
      <c r="K49" s="42"/>
      <c r="L49" s="42"/>
      <c r="M49" s="42"/>
      <c r="N49" s="42"/>
      <c r="O49" s="42"/>
      <c r="P49" s="42"/>
      <c r="CC49" s="48"/>
      <c r="CD49" s="2" t="s">
        <v>63</v>
      </c>
    </row>
    <row r="50" spans="1:83" s="6" customFormat="1" ht="15" x14ac:dyDescent="0.25">
      <c r="A50" s="217" t="s">
        <v>64</v>
      </c>
      <c r="B50" s="218"/>
      <c r="C50" s="218"/>
      <c r="D50" s="218"/>
      <c r="E50" s="218"/>
      <c r="F50" s="218"/>
      <c r="G50" s="218"/>
      <c r="H50" s="218"/>
      <c r="I50" s="219"/>
      <c r="J50" s="49">
        <v>1181690.67</v>
      </c>
      <c r="K50" s="47"/>
      <c r="L50" s="47"/>
      <c r="M50" s="47"/>
      <c r="N50" s="47"/>
      <c r="O50" s="62">
        <v>205.245768</v>
      </c>
      <c r="P50" s="51">
        <v>0</v>
      </c>
      <c r="CC50" s="48"/>
      <c r="CE50" s="48" t="s">
        <v>64</v>
      </c>
    </row>
    <row r="51" spans="1:83" s="6" customFormat="1" ht="15" x14ac:dyDescent="0.25">
      <c r="A51" s="214" t="s">
        <v>65</v>
      </c>
      <c r="B51" s="215"/>
      <c r="C51" s="215"/>
      <c r="D51" s="215"/>
      <c r="E51" s="215"/>
      <c r="F51" s="215"/>
      <c r="G51" s="215"/>
      <c r="H51" s="215"/>
      <c r="I51" s="216"/>
      <c r="J51" s="42"/>
      <c r="K51" s="42"/>
      <c r="L51" s="42"/>
      <c r="M51" s="42"/>
      <c r="N51" s="42"/>
      <c r="O51" s="42"/>
      <c r="P51" s="42"/>
      <c r="CC51" s="48"/>
      <c r="CD51" s="2" t="s">
        <v>65</v>
      </c>
      <c r="CE51" s="48"/>
    </row>
    <row r="52" spans="1:83" s="6" customFormat="1" ht="15" x14ac:dyDescent="0.25">
      <c r="A52" s="214" t="s">
        <v>283</v>
      </c>
      <c r="B52" s="215"/>
      <c r="C52" s="215"/>
      <c r="D52" s="215"/>
      <c r="E52" s="215"/>
      <c r="F52" s="215"/>
      <c r="G52" s="215"/>
      <c r="H52" s="215"/>
      <c r="I52" s="216"/>
      <c r="J52" s="41">
        <v>906853.2</v>
      </c>
      <c r="K52" s="42"/>
      <c r="L52" s="42"/>
      <c r="M52" s="42"/>
      <c r="N52" s="42"/>
      <c r="O52" s="42"/>
      <c r="P52" s="42"/>
      <c r="CC52" s="48"/>
      <c r="CD52" s="2" t="s">
        <v>283</v>
      </c>
      <c r="CE52" s="48"/>
    </row>
    <row r="53" spans="1:83" s="6" customFormat="1" ht="3" customHeight="1" x14ac:dyDescent="0.2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3"/>
      <c r="M53" s="53"/>
      <c r="N53" s="53"/>
      <c r="O53" s="54"/>
      <c r="P53" s="54"/>
    </row>
    <row r="54" spans="1:83" s="6" customFormat="1" ht="53.2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83" s="6" customFormat="1" ht="15" x14ac:dyDescent="0.25">
      <c r="A55" s="7"/>
      <c r="B55" s="7"/>
      <c r="C55" s="7"/>
      <c r="D55" s="7"/>
      <c r="E55" s="7"/>
      <c r="F55" s="7"/>
      <c r="G55" s="7"/>
      <c r="H55" s="19"/>
      <c r="I55" s="213"/>
      <c r="J55" s="213"/>
      <c r="K55" s="213"/>
      <c r="L55" s="7"/>
      <c r="M55" s="7"/>
      <c r="N55" s="7"/>
      <c r="O55" s="7"/>
      <c r="P55" s="7"/>
    </row>
    <row r="56" spans="1:83" s="6" customFormat="1" ht="15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83" s="6" customFormat="1" ht="1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</sheetData>
  <mergeCells count="53"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C28:E28"/>
    <mergeCell ref="A29:P29"/>
    <mergeCell ref="C30:E30"/>
    <mergeCell ref="C31:E31"/>
    <mergeCell ref="C32:E32"/>
    <mergeCell ref="C33:E33"/>
    <mergeCell ref="C34:E34"/>
    <mergeCell ref="C35:E35"/>
    <mergeCell ref="C36:E36"/>
    <mergeCell ref="C37:E37"/>
    <mergeCell ref="A38:I38"/>
    <mergeCell ref="A39:P39"/>
    <mergeCell ref="C40:E40"/>
    <mergeCell ref="A41:I41"/>
    <mergeCell ref="A42:I42"/>
    <mergeCell ref="A43:I43"/>
    <mergeCell ref="A44:I44"/>
    <mergeCell ref="A45:I45"/>
    <mergeCell ref="A46:I46"/>
    <mergeCell ref="A47:I47"/>
    <mergeCell ref="I55:K55"/>
    <mergeCell ref="A48:I48"/>
    <mergeCell ref="A49:I49"/>
    <mergeCell ref="A50:I50"/>
    <mergeCell ref="A51:I51"/>
    <mergeCell ref="A52:I5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46"/>
  <sheetViews>
    <sheetView topLeftCell="A19" workbookViewId="0">
      <selection activeCell="A8" sqref="A8:P8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37" t="s">
        <v>0</v>
      </c>
      <c r="B2" s="237"/>
      <c r="C2" s="237"/>
      <c r="D2" s="9"/>
      <c r="E2" s="7"/>
      <c r="F2" s="7"/>
      <c r="G2" s="7"/>
      <c r="H2" s="9"/>
      <c r="I2" s="7"/>
      <c r="J2" s="7"/>
      <c r="K2" s="9"/>
      <c r="L2" s="7"/>
      <c r="M2" s="237" t="s">
        <v>1</v>
      </c>
      <c r="N2" s="237"/>
      <c r="O2" s="237"/>
      <c r="P2" s="237"/>
    </row>
    <row r="3" spans="1:65" s="6" customFormat="1" ht="11.25" customHeight="1" x14ac:dyDescent="0.25">
      <c r="A3" s="238"/>
      <c r="B3" s="238"/>
      <c r="C3" s="238"/>
      <c r="D3" s="238"/>
      <c r="E3" s="7"/>
      <c r="F3" s="7"/>
      <c r="G3" s="10"/>
      <c r="H3" s="10"/>
      <c r="I3" s="7"/>
      <c r="J3" s="10"/>
      <c r="K3" s="10"/>
      <c r="L3" s="239"/>
      <c r="M3" s="239"/>
      <c r="N3" s="239"/>
      <c r="O3" s="239"/>
      <c r="P3" s="239"/>
    </row>
    <row r="4" spans="1:65" s="6" customFormat="1" ht="15" x14ac:dyDescent="0.25">
      <c r="A4" s="240"/>
      <c r="B4" s="240"/>
      <c r="C4" s="240"/>
      <c r="D4" s="240"/>
      <c r="E4" s="7"/>
      <c r="F4" s="7"/>
      <c r="G4" s="10"/>
      <c r="H4" s="10"/>
      <c r="I4" s="7"/>
      <c r="J4" s="10"/>
      <c r="K4" s="10"/>
      <c r="L4" s="240"/>
      <c r="M4" s="240"/>
      <c r="N4" s="240"/>
      <c r="O4" s="240"/>
      <c r="P4" s="240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97" t="s">
        <v>4</v>
      </c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34" t="s">
        <v>5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35" t="s">
        <v>6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</row>
    <row r="12" spans="1:65" s="6" customFormat="1" ht="21" customHeight="1" x14ac:dyDescent="0.25">
      <c r="A12" s="225" t="s">
        <v>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</row>
    <row r="13" spans="1:65" s="6" customFormat="1" ht="15" x14ac:dyDescent="0.25">
      <c r="A13" s="236" t="s">
        <v>8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AS13" s="17" t="s">
        <v>8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25" t="s">
        <v>9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</row>
    <row r="15" spans="1:65" s="6" customFormat="1" ht="15" x14ac:dyDescent="0.25">
      <c r="A15" s="7"/>
      <c r="B15" s="19" t="s">
        <v>10</v>
      </c>
      <c r="C15" s="226"/>
      <c r="D15" s="226"/>
      <c r="E15" s="226"/>
      <c r="F15" s="226"/>
      <c r="G15" s="226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4">
        <v>39.81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14</v>
      </c>
      <c r="D17" s="23"/>
      <c r="E17" s="24">
        <v>39.81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15</v>
      </c>
      <c r="C18" s="22"/>
      <c r="D18" s="23"/>
      <c r="E18" s="24">
        <v>18.867000000000001</v>
      </c>
      <c r="F18" s="25" t="s">
        <v>13</v>
      </c>
      <c r="H18" s="22"/>
      <c r="J18" s="22"/>
      <c r="K18" s="22"/>
      <c r="L18" s="22"/>
      <c r="M18" s="8"/>
      <c r="N18" s="27"/>
    </row>
    <row r="19" spans="1:80" s="6" customFormat="1" ht="12.75" customHeight="1" x14ac:dyDescent="0.25">
      <c r="B19" s="22" t="s">
        <v>16</v>
      </c>
      <c r="C19" s="22"/>
      <c r="D19" s="12"/>
      <c r="E19" s="28">
        <v>27.08</v>
      </c>
      <c r="F19" s="25" t="s">
        <v>17</v>
      </c>
      <c r="H19" s="22"/>
      <c r="J19" s="22"/>
      <c r="K19" s="22"/>
      <c r="L19" s="22"/>
      <c r="M19" s="29"/>
      <c r="N19" s="25"/>
    </row>
    <row r="20" spans="1:80" s="6" customFormat="1" ht="12.75" customHeight="1" x14ac:dyDescent="0.25">
      <c r="B20" s="22" t="s">
        <v>18</v>
      </c>
      <c r="C20" s="22"/>
      <c r="D20" s="12"/>
      <c r="E20" s="28"/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5" x14ac:dyDescent="0.25">
      <c r="A21" s="7"/>
      <c r="B21" s="19" t="s">
        <v>19</v>
      </c>
      <c r="C21" s="19"/>
      <c r="D21" s="7"/>
      <c r="E21" s="227" t="s">
        <v>20</v>
      </c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BN21" s="21" t="s">
        <v>20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80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80" s="6" customFormat="1" ht="36" customHeight="1" x14ac:dyDescent="0.25">
      <c r="A23" s="228" t="s">
        <v>21</v>
      </c>
      <c r="B23" s="228" t="s">
        <v>22</v>
      </c>
      <c r="C23" s="228" t="s">
        <v>23</v>
      </c>
      <c r="D23" s="228"/>
      <c r="E23" s="228"/>
      <c r="F23" s="228" t="s">
        <v>24</v>
      </c>
      <c r="G23" s="229" t="s">
        <v>25</v>
      </c>
      <c r="H23" s="230"/>
      <c r="I23" s="228" t="s">
        <v>26</v>
      </c>
      <c r="J23" s="228"/>
      <c r="K23" s="228"/>
      <c r="L23" s="228"/>
      <c r="M23" s="228"/>
      <c r="N23" s="228"/>
      <c r="O23" s="228" t="s">
        <v>27</v>
      </c>
      <c r="P23" s="228" t="s">
        <v>28</v>
      </c>
    </row>
    <row r="24" spans="1:80" s="6" customFormat="1" ht="36.75" customHeight="1" x14ac:dyDescent="0.25">
      <c r="A24" s="228"/>
      <c r="B24" s="228"/>
      <c r="C24" s="228"/>
      <c r="D24" s="228"/>
      <c r="E24" s="228"/>
      <c r="F24" s="228"/>
      <c r="G24" s="231" t="s">
        <v>29</v>
      </c>
      <c r="H24" s="231" t="s">
        <v>30</v>
      </c>
      <c r="I24" s="228" t="s">
        <v>29</v>
      </c>
      <c r="J24" s="228" t="s">
        <v>31</v>
      </c>
      <c r="K24" s="224" t="s">
        <v>32</v>
      </c>
      <c r="L24" s="224"/>
      <c r="M24" s="224"/>
      <c r="N24" s="224"/>
      <c r="O24" s="228"/>
      <c r="P24" s="228"/>
    </row>
    <row r="25" spans="1:80" s="6" customFormat="1" ht="15" x14ac:dyDescent="0.25">
      <c r="A25" s="228"/>
      <c r="B25" s="228"/>
      <c r="C25" s="228"/>
      <c r="D25" s="228"/>
      <c r="E25" s="228"/>
      <c r="F25" s="228"/>
      <c r="G25" s="232"/>
      <c r="H25" s="232"/>
      <c r="I25" s="228"/>
      <c r="J25" s="228"/>
      <c r="K25" s="35" t="s">
        <v>33</v>
      </c>
      <c r="L25" s="35" t="s">
        <v>34</v>
      </c>
      <c r="M25" s="35" t="s">
        <v>35</v>
      </c>
      <c r="N25" s="35" t="s">
        <v>36</v>
      </c>
      <c r="O25" s="228"/>
      <c r="P25" s="228"/>
    </row>
    <row r="26" spans="1:80" s="6" customFormat="1" ht="15" x14ac:dyDescent="0.25">
      <c r="A26" s="34">
        <v>1</v>
      </c>
      <c r="B26" s="34">
        <v>2</v>
      </c>
      <c r="C26" s="224">
        <v>3</v>
      </c>
      <c r="D26" s="224"/>
      <c r="E26" s="224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80" s="6" customFormat="1" ht="15" x14ac:dyDescent="0.25">
      <c r="A27" s="220" t="s">
        <v>37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BZ27" s="36" t="s">
        <v>37</v>
      </c>
    </row>
    <row r="28" spans="1:80" s="6" customFormat="1" ht="22.5" x14ac:dyDescent="0.25">
      <c r="A28" s="37" t="s">
        <v>38</v>
      </c>
      <c r="B28" s="38" t="s">
        <v>39</v>
      </c>
      <c r="C28" s="221" t="s">
        <v>40</v>
      </c>
      <c r="D28" s="222"/>
      <c r="E28" s="223"/>
      <c r="F28" s="37" t="s">
        <v>41</v>
      </c>
      <c r="G28" s="39"/>
      <c r="H28" s="40">
        <v>11</v>
      </c>
      <c r="I28" s="41">
        <v>696.81</v>
      </c>
      <c r="J28" s="41">
        <v>7664.81</v>
      </c>
      <c r="K28" s="41">
        <v>7664.81</v>
      </c>
      <c r="L28" s="42"/>
      <c r="M28" s="42"/>
      <c r="N28" s="42"/>
      <c r="O28" s="43">
        <v>11</v>
      </c>
      <c r="P28" s="43">
        <v>0</v>
      </c>
      <c r="BZ28" s="36"/>
      <c r="CA28" s="2" t="s">
        <v>40</v>
      </c>
    </row>
    <row r="29" spans="1:80" s="6" customFormat="1" ht="33.75" x14ac:dyDescent="0.25">
      <c r="A29" s="37" t="s">
        <v>42</v>
      </c>
      <c r="B29" s="38" t="s">
        <v>43</v>
      </c>
      <c r="C29" s="221" t="s">
        <v>44</v>
      </c>
      <c r="D29" s="222"/>
      <c r="E29" s="223"/>
      <c r="F29" s="37" t="s">
        <v>45</v>
      </c>
      <c r="G29" s="39"/>
      <c r="H29" s="44">
        <v>0.33</v>
      </c>
      <c r="I29" s="41">
        <v>9030.5300000000007</v>
      </c>
      <c r="J29" s="41">
        <v>2980.07</v>
      </c>
      <c r="K29" s="41">
        <v>2980.07</v>
      </c>
      <c r="L29" s="42"/>
      <c r="M29" s="42"/>
      <c r="N29" s="42"/>
      <c r="O29" s="45">
        <v>4.28</v>
      </c>
      <c r="P29" s="43">
        <v>0</v>
      </c>
      <c r="BZ29" s="36"/>
      <c r="CA29" s="2" t="s">
        <v>44</v>
      </c>
    </row>
    <row r="30" spans="1:80" s="6" customFormat="1" ht="22.5" x14ac:dyDescent="0.25">
      <c r="A30" s="37" t="s">
        <v>46</v>
      </c>
      <c r="B30" s="38" t="s">
        <v>47</v>
      </c>
      <c r="C30" s="221" t="s">
        <v>48</v>
      </c>
      <c r="D30" s="222"/>
      <c r="E30" s="223"/>
      <c r="F30" s="37" t="s">
        <v>49</v>
      </c>
      <c r="G30" s="39"/>
      <c r="H30" s="40">
        <v>1</v>
      </c>
      <c r="I30" s="41">
        <v>696.81</v>
      </c>
      <c r="J30" s="45">
        <v>696.81</v>
      </c>
      <c r="K30" s="45">
        <v>696.81</v>
      </c>
      <c r="L30" s="42"/>
      <c r="M30" s="42"/>
      <c r="N30" s="42"/>
      <c r="O30" s="43">
        <v>1</v>
      </c>
      <c r="P30" s="43">
        <v>0</v>
      </c>
      <c r="BZ30" s="36"/>
      <c r="CA30" s="2" t="s">
        <v>48</v>
      </c>
    </row>
    <row r="31" spans="1:80" s="6" customFormat="1" ht="22.5" x14ac:dyDescent="0.25">
      <c r="A31" s="37" t="s">
        <v>50</v>
      </c>
      <c r="B31" s="38" t="s">
        <v>51</v>
      </c>
      <c r="C31" s="221" t="s">
        <v>52</v>
      </c>
      <c r="D31" s="222"/>
      <c r="E31" s="223"/>
      <c r="F31" s="37" t="s">
        <v>41</v>
      </c>
      <c r="G31" s="39"/>
      <c r="H31" s="40">
        <v>6</v>
      </c>
      <c r="I31" s="41">
        <v>1254.24</v>
      </c>
      <c r="J31" s="41">
        <v>7525.44</v>
      </c>
      <c r="K31" s="41">
        <v>7525.44</v>
      </c>
      <c r="L31" s="42"/>
      <c r="M31" s="42"/>
      <c r="N31" s="42"/>
      <c r="O31" s="46">
        <v>10.8</v>
      </c>
      <c r="P31" s="43">
        <v>0</v>
      </c>
      <c r="BZ31" s="36"/>
      <c r="CA31" s="2" t="s">
        <v>52</v>
      </c>
    </row>
    <row r="32" spans="1:80" s="6" customFormat="1" ht="15" x14ac:dyDescent="0.25">
      <c r="A32" s="217" t="s">
        <v>53</v>
      </c>
      <c r="B32" s="218"/>
      <c r="C32" s="218"/>
      <c r="D32" s="218"/>
      <c r="E32" s="218"/>
      <c r="F32" s="218"/>
      <c r="G32" s="218"/>
      <c r="H32" s="218"/>
      <c r="I32" s="219"/>
      <c r="J32" s="47"/>
      <c r="K32" s="47"/>
      <c r="L32" s="47"/>
      <c r="M32" s="47"/>
      <c r="N32" s="47"/>
      <c r="O32" s="47"/>
      <c r="P32" s="47"/>
      <c r="CB32" s="48" t="s">
        <v>53</v>
      </c>
    </row>
    <row r="33" spans="1:82" s="6" customFormat="1" ht="15" x14ac:dyDescent="0.25">
      <c r="A33" s="214" t="s">
        <v>54</v>
      </c>
      <c r="B33" s="215"/>
      <c r="C33" s="215"/>
      <c r="D33" s="215"/>
      <c r="E33" s="215"/>
      <c r="F33" s="215"/>
      <c r="G33" s="215"/>
      <c r="H33" s="215"/>
      <c r="I33" s="216"/>
      <c r="J33" s="41">
        <v>18867.13</v>
      </c>
      <c r="K33" s="42"/>
      <c r="L33" s="42"/>
      <c r="M33" s="42"/>
      <c r="N33" s="42"/>
      <c r="O33" s="42"/>
      <c r="P33" s="42"/>
      <c r="CB33" s="48"/>
      <c r="CC33" s="2" t="s">
        <v>54</v>
      </c>
    </row>
    <row r="34" spans="1:82" s="6" customFormat="1" ht="15" x14ac:dyDescent="0.25">
      <c r="A34" s="214" t="s">
        <v>55</v>
      </c>
      <c r="B34" s="215"/>
      <c r="C34" s="215"/>
      <c r="D34" s="215"/>
      <c r="E34" s="215"/>
      <c r="F34" s="215"/>
      <c r="G34" s="215"/>
      <c r="H34" s="215"/>
      <c r="I34" s="216"/>
      <c r="J34" s="41">
        <v>39809.65</v>
      </c>
      <c r="K34" s="42"/>
      <c r="L34" s="42"/>
      <c r="M34" s="42"/>
      <c r="N34" s="42"/>
      <c r="O34" s="42"/>
      <c r="P34" s="42"/>
      <c r="CB34" s="48"/>
      <c r="CC34" s="2" t="s">
        <v>55</v>
      </c>
    </row>
    <row r="35" spans="1:82" s="6" customFormat="1" ht="15" x14ac:dyDescent="0.25">
      <c r="A35" s="214" t="s">
        <v>56</v>
      </c>
      <c r="B35" s="215"/>
      <c r="C35" s="215"/>
      <c r="D35" s="215"/>
      <c r="E35" s="215"/>
      <c r="F35" s="215"/>
      <c r="G35" s="215"/>
      <c r="H35" s="215"/>
      <c r="I35" s="216"/>
      <c r="J35" s="41">
        <v>39809.65</v>
      </c>
      <c r="K35" s="42"/>
      <c r="L35" s="42"/>
      <c r="M35" s="42"/>
      <c r="N35" s="42"/>
      <c r="O35" s="42"/>
      <c r="P35" s="42"/>
      <c r="CB35" s="48"/>
      <c r="CC35" s="2" t="s">
        <v>56</v>
      </c>
    </row>
    <row r="36" spans="1:82" s="6" customFormat="1" ht="15" x14ac:dyDescent="0.25">
      <c r="A36" s="214" t="s">
        <v>57</v>
      </c>
      <c r="B36" s="215"/>
      <c r="C36" s="215"/>
      <c r="D36" s="215"/>
      <c r="E36" s="215"/>
      <c r="F36" s="215"/>
      <c r="G36" s="215"/>
      <c r="H36" s="215"/>
      <c r="I36" s="216"/>
      <c r="J36" s="42"/>
      <c r="K36" s="42"/>
      <c r="L36" s="42"/>
      <c r="M36" s="42"/>
      <c r="N36" s="42"/>
      <c r="O36" s="42"/>
      <c r="P36" s="42"/>
      <c r="CB36" s="48"/>
      <c r="CC36" s="2" t="s">
        <v>57</v>
      </c>
    </row>
    <row r="37" spans="1:82" s="6" customFormat="1" ht="15" x14ac:dyDescent="0.25">
      <c r="A37" s="214" t="s">
        <v>58</v>
      </c>
      <c r="B37" s="215"/>
      <c r="C37" s="215"/>
      <c r="D37" s="215"/>
      <c r="E37" s="215"/>
      <c r="F37" s="215"/>
      <c r="G37" s="215"/>
      <c r="H37" s="215"/>
      <c r="I37" s="216"/>
      <c r="J37" s="41">
        <v>18867.13</v>
      </c>
      <c r="K37" s="42"/>
      <c r="L37" s="42"/>
      <c r="M37" s="42"/>
      <c r="N37" s="42"/>
      <c r="O37" s="42"/>
      <c r="P37" s="42"/>
      <c r="CB37" s="48"/>
      <c r="CC37" s="2" t="s">
        <v>58</v>
      </c>
    </row>
    <row r="38" spans="1:82" s="6" customFormat="1" ht="15" x14ac:dyDescent="0.25">
      <c r="A38" s="214" t="s">
        <v>59</v>
      </c>
      <c r="B38" s="215"/>
      <c r="C38" s="215"/>
      <c r="D38" s="215"/>
      <c r="E38" s="215"/>
      <c r="F38" s="215"/>
      <c r="G38" s="215"/>
      <c r="H38" s="215"/>
      <c r="I38" s="216"/>
      <c r="J38" s="41">
        <v>14150.35</v>
      </c>
      <c r="K38" s="42"/>
      <c r="L38" s="42"/>
      <c r="M38" s="42"/>
      <c r="N38" s="42"/>
      <c r="O38" s="42"/>
      <c r="P38" s="42"/>
      <c r="CB38" s="48"/>
      <c r="CC38" s="2" t="s">
        <v>59</v>
      </c>
    </row>
    <row r="39" spans="1:82" s="6" customFormat="1" ht="15" x14ac:dyDescent="0.25">
      <c r="A39" s="214" t="s">
        <v>60</v>
      </c>
      <c r="B39" s="215"/>
      <c r="C39" s="215"/>
      <c r="D39" s="215"/>
      <c r="E39" s="215"/>
      <c r="F39" s="215"/>
      <c r="G39" s="215"/>
      <c r="H39" s="215"/>
      <c r="I39" s="216"/>
      <c r="J39" s="41">
        <v>6792.17</v>
      </c>
      <c r="K39" s="42"/>
      <c r="L39" s="42"/>
      <c r="M39" s="42"/>
      <c r="N39" s="42"/>
      <c r="O39" s="42"/>
      <c r="P39" s="42"/>
      <c r="CB39" s="48"/>
      <c r="CC39" s="2" t="s">
        <v>60</v>
      </c>
    </row>
    <row r="40" spans="1:82" s="6" customFormat="1" ht="15" x14ac:dyDescent="0.25">
      <c r="A40" s="214" t="s">
        <v>61</v>
      </c>
      <c r="B40" s="215"/>
      <c r="C40" s="215"/>
      <c r="D40" s="215"/>
      <c r="E40" s="215"/>
      <c r="F40" s="215"/>
      <c r="G40" s="215"/>
      <c r="H40" s="215"/>
      <c r="I40" s="216"/>
      <c r="J40" s="41">
        <v>18867.13</v>
      </c>
      <c r="K40" s="42"/>
      <c r="L40" s="42"/>
      <c r="M40" s="42"/>
      <c r="N40" s="42"/>
      <c r="O40" s="42"/>
      <c r="P40" s="42"/>
      <c r="CB40" s="48"/>
      <c r="CC40" s="2" t="s">
        <v>61</v>
      </c>
    </row>
    <row r="41" spans="1:82" s="6" customFormat="1" ht="15" x14ac:dyDescent="0.25">
      <c r="A41" s="214" t="s">
        <v>62</v>
      </c>
      <c r="B41" s="215"/>
      <c r="C41" s="215"/>
      <c r="D41" s="215"/>
      <c r="E41" s="215"/>
      <c r="F41" s="215"/>
      <c r="G41" s="215"/>
      <c r="H41" s="215"/>
      <c r="I41" s="216"/>
      <c r="J41" s="41">
        <v>14150.35</v>
      </c>
      <c r="K41" s="42"/>
      <c r="L41" s="42"/>
      <c r="M41" s="42"/>
      <c r="N41" s="42"/>
      <c r="O41" s="42"/>
      <c r="P41" s="42"/>
      <c r="CB41" s="48"/>
      <c r="CC41" s="2" t="s">
        <v>62</v>
      </c>
    </row>
    <row r="42" spans="1:82" s="6" customFormat="1" ht="15" x14ac:dyDescent="0.25">
      <c r="A42" s="214" t="s">
        <v>63</v>
      </c>
      <c r="B42" s="215"/>
      <c r="C42" s="215"/>
      <c r="D42" s="215"/>
      <c r="E42" s="215"/>
      <c r="F42" s="215"/>
      <c r="G42" s="215"/>
      <c r="H42" s="215"/>
      <c r="I42" s="216"/>
      <c r="J42" s="41">
        <v>6792.17</v>
      </c>
      <c r="K42" s="42"/>
      <c r="L42" s="42"/>
      <c r="M42" s="42"/>
      <c r="N42" s="42"/>
      <c r="O42" s="42"/>
      <c r="P42" s="42"/>
      <c r="CB42" s="48"/>
      <c r="CC42" s="2" t="s">
        <v>63</v>
      </c>
    </row>
    <row r="43" spans="1:82" s="6" customFormat="1" ht="15" x14ac:dyDescent="0.25">
      <c r="A43" s="217" t="s">
        <v>64</v>
      </c>
      <c r="B43" s="218"/>
      <c r="C43" s="218"/>
      <c r="D43" s="218"/>
      <c r="E43" s="218"/>
      <c r="F43" s="218"/>
      <c r="G43" s="218"/>
      <c r="H43" s="218"/>
      <c r="I43" s="219"/>
      <c r="J43" s="49">
        <v>39809.65</v>
      </c>
      <c r="K43" s="47"/>
      <c r="L43" s="47"/>
      <c r="M43" s="47"/>
      <c r="N43" s="47"/>
      <c r="O43" s="50">
        <v>27.076799999999999</v>
      </c>
      <c r="P43" s="51">
        <v>0</v>
      </c>
      <c r="CB43" s="48"/>
      <c r="CD43" s="48" t="s">
        <v>64</v>
      </c>
    </row>
    <row r="44" spans="1:82" s="6" customFormat="1" ht="15" x14ac:dyDescent="0.25">
      <c r="A44" s="7"/>
      <c r="B44" s="7"/>
      <c r="C44" s="7"/>
      <c r="D44" s="7"/>
      <c r="E44" s="7"/>
      <c r="F44" s="7"/>
      <c r="G44" s="7"/>
      <c r="H44" s="19"/>
      <c r="I44" s="213"/>
      <c r="J44" s="213"/>
      <c r="K44" s="213"/>
      <c r="L44" s="7"/>
      <c r="M44" s="7"/>
      <c r="N44" s="7"/>
      <c r="O44" s="7"/>
      <c r="P44" s="7"/>
    </row>
    <row r="45" spans="1:82" s="6" customFormat="1" ht="1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82" s="6" customFormat="1" ht="1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</sheetData>
  <mergeCells count="46"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C26:E26"/>
    <mergeCell ref="A27:P27"/>
    <mergeCell ref="C28:E28"/>
    <mergeCell ref="C29:E29"/>
    <mergeCell ref="C30:E30"/>
    <mergeCell ref="C31:E31"/>
    <mergeCell ref="A32:I32"/>
    <mergeCell ref="A33:I33"/>
    <mergeCell ref="A34:I34"/>
    <mergeCell ref="A35:I35"/>
    <mergeCell ref="I44:K44"/>
    <mergeCell ref="A41:I41"/>
    <mergeCell ref="A42:I42"/>
    <mergeCell ref="A43:I43"/>
    <mergeCell ref="A36:I36"/>
    <mergeCell ref="A37:I37"/>
    <mergeCell ref="A38:I38"/>
    <mergeCell ref="A39:I39"/>
    <mergeCell ref="A40:I4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D51"/>
  <sheetViews>
    <sheetView topLeftCell="A22" workbookViewId="0">
      <selection activeCell="N48" sqref="N48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2" width="103.28515625" style="2" hidden="1" customWidth="1"/>
    <col min="83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237" t="s">
        <v>0</v>
      </c>
      <c r="B2" s="237"/>
      <c r="C2" s="237"/>
      <c r="D2" s="9"/>
      <c r="E2" s="7"/>
      <c r="F2" s="7"/>
      <c r="G2" s="7"/>
      <c r="H2" s="9"/>
      <c r="I2" s="7"/>
      <c r="J2" s="7"/>
      <c r="K2" s="9"/>
      <c r="L2" s="7"/>
      <c r="M2" s="237" t="s">
        <v>1</v>
      </c>
      <c r="N2" s="237"/>
      <c r="O2" s="237"/>
      <c r="P2" s="237"/>
    </row>
    <row r="3" spans="1:65" s="6" customFormat="1" ht="11.25" customHeight="1" x14ac:dyDescent="0.25">
      <c r="A3" s="238"/>
      <c r="B3" s="238"/>
      <c r="C3" s="238"/>
      <c r="D3" s="238"/>
      <c r="E3" s="7"/>
      <c r="F3" s="7"/>
      <c r="G3" s="10"/>
      <c r="H3" s="10"/>
      <c r="I3" s="7"/>
      <c r="J3" s="10"/>
      <c r="K3" s="10"/>
      <c r="L3" s="239"/>
      <c r="M3" s="239"/>
      <c r="N3" s="239"/>
      <c r="O3" s="239"/>
      <c r="P3" s="239"/>
    </row>
    <row r="4" spans="1:65" s="6" customFormat="1" ht="15" x14ac:dyDescent="0.25">
      <c r="A4" s="240"/>
      <c r="B4" s="240"/>
      <c r="C4" s="240"/>
      <c r="D4" s="240"/>
      <c r="E4" s="7"/>
      <c r="F4" s="7"/>
      <c r="G4" s="10"/>
      <c r="H4" s="10"/>
      <c r="I4" s="7"/>
      <c r="J4" s="10"/>
      <c r="K4" s="10"/>
      <c r="L4" s="240"/>
      <c r="M4" s="240"/>
      <c r="N4" s="240"/>
      <c r="O4" s="240"/>
      <c r="P4" s="240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233" t="s">
        <v>4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234" t="s">
        <v>5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235" t="s">
        <v>246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</row>
    <row r="12" spans="1:65" s="6" customFormat="1" ht="21" customHeight="1" x14ac:dyDescent="0.25">
      <c r="A12" s="225" t="s">
        <v>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</row>
    <row r="13" spans="1:65" s="6" customFormat="1" ht="15" x14ac:dyDescent="0.25">
      <c r="A13" s="236" t="s">
        <v>247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AS13" s="17" t="s">
        <v>247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225" t="s">
        <v>9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</row>
    <row r="15" spans="1:65" s="6" customFormat="1" ht="15" x14ac:dyDescent="0.25">
      <c r="A15" s="7"/>
      <c r="B15" s="19" t="s">
        <v>10</v>
      </c>
      <c r="C15" s="226"/>
      <c r="D15" s="226"/>
      <c r="E15" s="226"/>
      <c r="F15" s="226"/>
      <c r="G15" s="226"/>
      <c r="H15" s="20"/>
      <c r="I15" s="20"/>
      <c r="J15" s="20"/>
      <c r="K15" s="20"/>
      <c r="L15" s="20"/>
      <c r="M15" s="20"/>
      <c r="N15" s="20"/>
      <c r="O15" s="7"/>
      <c r="P15" s="7"/>
      <c r="BI15" s="21" t="s">
        <v>248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4">
        <v>58.441000000000003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1" s="6" customFormat="1" ht="12.75" customHeight="1" x14ac:dyDescent="0.25">
      <c r="B17" s="22" t="s">
        <v>14</v>
      </c>
      <c r="D17" s="23"/>
      <c r="E17" s="24">
        <v>58.441000000000003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1" s="6" customFormat="1" ht="12.75" customHeight="1" x14ac:dyDescent="0.25">
      <c r="B18" s="22" t="s">
        <v>15</v>
      </c>
      <c r="C18" s="22"/>
      <c r="D18" s="23"/>
      <c r="E18" s="24">
        <v>27.829000000000001</v>
      </c>
      <c r="F18" s="25" t="s">
        <v>13</v>
      </c>
      <c r="H18" s="22"/>
      <c r="J18" s="22"/>
      <c r="K18" s="22"/>
      <c r="L18" s="22"/>
      <c r="M18" s="8"/>
      <c r="N18" s="27"/>
    </row>
    <row r="19" spans="1:81" s="6" customFormat="1" ht="12.75" customHeight="1" x14ac:dyDescent="0.25">
      <c r="B19" s="22" t="s">
        <v>16</v>
      </c>
      <c r="C19" s="22"/>
      <c r="D19" s="12"/>
      <c r="E19" s="28">
        <v>42.88</v>
      </c>
      <c r="F19" s="25" t="s">
        <v>17</v>
      </c>
      <c r="H19" s="22"/>
      <c r="J19" s="22"/>
      <c r="K19" s="22"/>
      <c r="L19" s="22"/>
      <c r="M19" s="29"/>
      <c r="N19" s="25"/>
    </row>
    <row r="20" spans="1:81" s="6" customFormat="1" ht="12.75" customHeight="1" x14ac:dyDescent="0.25">
      <c r="B20" s="22" t="s">
        <v>18</v>
      </c>
      <c r="C20" s="22"/>
      <c r="D20" s="12"/>
      <c r="E20" s="28"/>
      <c r="F20" s="25" t="s">
        <v>17</v>
      </c>
      <c r="H20" s="22"/>
      <c r="J20" s="22"/>
      <c r="K20" s="22"/>
      <c r="L20" s="22"/>
      <c r="M20" s="29"/>
      <c r="N20" s="25"/>
    </row>
    <row r="21" spans="1:81" s="6" customFormat="1" ht="15" x14ac:dyDescent="0.25">
      <c r="A21" s="7"/>
      <c r="B21" s="19" t="s">
        <v>19</v>
      </c>
      <c r="C21" s="19"/>
      <c r="D21" s="7"/>
      <c r="E21" s="227" t="s">
        <v>73</v>
      </c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BN21" s="21" t="s">
        <v>249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81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81" s="6" customFormat="1" ht="36" customHeight="1" x14ac:dyDescent="0.25">
      <c r="A23" s="228" t="s">
        <v>21</v>
      </c>
      <c r="B23" s="228" t="s">
        <v>22</v>
      </c>
      <c r="C23" s="228" t="s">
        <v>23</v>
      </c>
      <c r="D23" s="228"/>
      <c r="E23" s="228"/>
      <c r="F23" s="228" t="s">
        <v>24</v>
      </c>
      <c r="G23" s="229" t="s">
        <v>25</v>
      </c>
      <c r="H23" s="230"/>
      <c r="I23" s="228" t="s">
        <v>26</v>
      </c>
      <c r="J23" s="228"/>
      <c r="K23" s="228"/>
      <c r="L23" s="228"/>
      <c r="M23" s="228"/>
      <c r="N23" s="228"/>
      <c r="O23" s="228" t="s">
        <v>27</v>
      </c>
      <c r="P23" s="228" t="s">
        <v>28</v>
      </c>
    </row>
    <row r="24" spans="1:81" s="6" customFormat="1" ht="36.75" customHeight="1" x14ac:dyDescent="0.25">
      <c r="A24" s="228"/>
      <c r="B24" s="228"/>
      <c r="C24" s="228"/>
      <c r="D24" s="228"/>
      <c r="E24" s="228"/>
      <c r="F24" s="228"/>
      <c r="G24" s="231" t="s">
        <v>29</v>
      </c>
      <c r="H24" s="231" t="s">
        <v>30</v>
      </c>
      <c r="I24" s="228" t="s">
        <v>29</v>
      </c>
      <c r="J24" s="228" t="s">
        <v>31</v>
      </c>
      <c r="K24" s="224" t="s">
        <v>32</v>
      </c>
      <c r="L24" s="224"/>
      <c r="M24" s="224"/>
      <c r="N24" s="224"/>
      <c r="O24" s="228"/>
      <c r="P24" s="228"/>
    </row>
    <row r="25" spans="1:81" s="6" customFormat="1" ht="15" x14ac:dyDescent="0.25">
      <c r="A25" s="228"/>
      <c r="B25" s="228"/>
      <c r="C25" s="228"/>
      <c r="D25" s="228"/>
      <c r="E25" s="228"/>
      <c r="F25" s="228"/>
      <c r="G25" s="232"/>
      <c r="H25" s="232"/>
      <c r="I25" s="228"/>
      <c r="J25" s="228"/>
      <c r="K25" s="35" t="s">
        <v>33</v>
      </c>
      <c r="L25" s="35" t="s">
        <v>34</v>
      </c>
      <c r="M25" s="35" t="s">
        <v>35</v>
      </c>
      <c r="N25" s="35" t="s">
        <v>36</v>
      </c>
      <c r="O25" s="228"/>
      <c r="P25" s="228"/>
    </row>
    <row r="26" spans="1:81" s="6" customFormat="1" ht="15" x14ac:dyDescent="0.25">
      <c r="A26" s="34">
        <v>1</v>
      </c>
      <c r="B26" s="34">
        <v>2</v>
      </c>
      <c r="C26" s="224">
        <v>3</v>
      </c>
      <c r="D26" s="224"/>
      <c r="E26" s="224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81" s="6" customFormat="1" ht="15" x14ac:dyDescent="0.25">
      <c r="A27" s="220" t="s">
        <v>250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BZ27" s="36" t="s">
        <v>250</v>
      </c>
    </row>
    <row r="28" spans="1:81" s="6" customFormat="1" ht="22.5" x14ac:dyDescent="0.25">
      <c r="A28" s="37" t="s">
        <v>38</v>
      </c>
      <c r="B28" s="38" t="s">
        <v>251</v>
      </c>
      <c r="C28" s="221" t="s">
        <v>252</v>
      </c>
      <c r="D28" s="222"/>
      <c r="E28" s="223"/>
      <c r="F28" s="37" t="s">
        <v>253</v>
      </c>
      <c r="G28" s="39"/>
      <c r="H28" s="40">
        <v>2</v>
      </c>
      <c r="I28" s="41">
        <v>4542.5200000000004</v>
      </c>
      <c r="J28" s="41">
        <v>9085.0300000000007</v>
      </c>
      <c r="K28" s="41">
        <v>9085.0300000000007</v>
      </c>
      <c r="L28" s="42"/>
      <c r="M28" s="42"/>
      <c r="N28" s="42"/>
      <c r="O28" s="45">
        <v>14.58</v>
      </c>
      <c r="P28" s="43">
        <v>0</v>
      </c>
      <c r="BZ28" s="36"/>
      <c r="CA28" s="2" t="s">
        <v>252</v>
      </c>
    </row>
    <row r="29" spans="1:81" s="6" customFormat="1" ht="33.75" x14ac:dyDescent="0.25">
      <c r="A29" s="37" t="s">
        <v>42</v>
      </c>
      <c r="B29" s="38" t="s">
        <v>43</v>
      </c>
      <c r="C29" s="221" t="s">
        <v>44</v>
      </c>
      <c r="D29" s="222"/>
      <c r="E29" s="223"/>
      <c r="F29" s="37" t="s">
        <v>45</v>
      </c>
      <c r="G29" s="39"/>
      <c r="H29" s="58">
        <v>0.1</v>
      </c>
      <c r="I29" s="41">
        <v>9030.5300000000007</v>
      </c>
      <c r="J29" s="45">
        <v>903.05</v>
      </c>
      <c r="K29" s="45">
        <v>903.05</v>
      </c>
      <c r="L29" s="42"/>
      <c r="M29" s="42"/>
      <c r="N29" s="42"/>
      <c r="O29" s="46">
        <v>1.3</v>
      </c>
      <c r="P29" s="43">
        <v>0</v>
      </c>
      <c r="BZ29" s="36"/>
      <c r="CA29" s="2" t="s">
        <v>44</v>
      </c>
    </row>
    <row r="30" spans="1:81" s="6" customFormat="1" ht="22.5" x14ac:dyDescent="0.25">
      <c r="A30" s="37" t="s">
        <v>46</v>
      </c>
      <c r="B30" s="38" t="s">
        <v>254</v>
      </c>
      <c r="C30" s="221" t="s">
        <v>255</v>
      </c>
      <c r="D30" s="222"/>
      <c r="E30" s="223"/>
      <c r="F30" s="37" t="s">
        <v>253</v>
      </c>
      <c r="G30" s="39"/>
      <c r="H30" s="40">
        <v>10</v>
      </c>
      <c r="I30" s="41">
        <v>1784.12</v>
      </c>
      <c r="J30" s="41">
        <v>17841.169999999998</v>
      </c>
      <c r="K30" s="41">
        <v>17841.169999999998</v>
      </c>
      <c r="L30" s="42"/>
      <c r="M30" s="42"/>
      <c r="N30" s="42"/>
      <c r="O30" s="43">
        <v>27</v>
      </c>
      <c r="P30" s="43">
        <v>0</v>
      </c>
      <c r="BZ30" s="36"/>
      <c r="CA30" s="2" t="s">
        <v>255</v>
      </c>
    </row>
    <row r="31" spans="1:81" s="6" customFormat="1" ht="15" x14ac:dyDescent="0.25">
      <c r="A31" s="217" t="s">
        <v>53</v>
      </c>
      <c r="B31" s="218"/>
      <c r="C31" s="218"/>
      <c r="D31" s="218"/>
      <c r="E31" s="218"/>
      <c r="F31" s="218"/>
      <c r="G31" s="218"/>
      <c r="H31" s="218"/>
      <c r="I31" s="219"/>
      <c r="J31" s="47"/>
      <c r="K31" s="47"/>
      <c r="L31" s="47"/>
      <c r="M31" s="47"/>
      <c r="N31" s="47"/>
      <c r="O31" s="47"/>
      <c r="P31" s="47"/>
      <c r="CB31" s="48" t="s">
        <v>53</v>
      </c>
    </row>
    <row r="32" spans="1:81" s="6" customFormat="1" ht="15" x14ac:dyDescent="0.25">
      <c r="A32" s="214" t="s">
        <v>54</v>
      </c>
      <c r="B32" s="215"/>
      <c r="C32" s="215"/>
      <c r="D32" s="215"/>
      <c r="E32" s="215"/>
      <c r="F32" s="215"/>
      <c r="G32" s="215"/>
      <c r="H32" s="215"/>
      <c r="I32" s="216"/>
      <c r="J32" s="41">
        <v>27829.25</v>
      </c>
      <c r="K32" s="42"/>
      <c r="L32" s="42"/>
      <c r="M32" s="42"/>
      <c r="N32" s="42"/>
      <c r="O32" s="42"/>
      <c r="P32" s="42"/>
      <c r="CB32" s="48"/>
      <c r="CC32" s="2" t="s">
        <v>54</v>
      </c>
    </row>
    <row r="33" spans="1:82" s="6" customFormat="1" ht="15" x14ac:dyDescent="0.25">
      <c r="A33" s="214" t="s">
        <v>55</v>
      </c>
      <c r="B33" s="215"/>
      <c r="C33" s="215"/>
      <c r="D33" s="215"/>
      <c r="E33" s="215"/>
      <c r="F33" s="215"/>
      <c r="G33" s="215"/>
      <c r="H33" s="215"/>
      <c r="I33" s="216"/>
      <c r="J33" s="41">
        <v>58441.43</v>
      </c>
      <c r="K33" s="42"/>
      <c r="L33" s="42"/>
      <c r="M33" s="42"/>
      <c r="N33" s="42"/>
      <c r="O33" s="42"/>
      <c r="P33" s="42"/>
      <c r="CB33" s="48"/>
      <c r="CC33" s="2" t="s">
        <v>55</v>
      </c>
    </row>
    <row r="34" spans="1:82" s="6" customFormat="1" ht="15" x14ac:dyDescent="0.25">
      <c r="A34" s="214" t="s">
        <v>56</v>
      </c>
      <c r="B34" s="215"/>
      <c r="C34" s="215"/>
      <c r="D34" s="215"/>
      <c r="E34" s="215"/>
      <c r="F34" s="215"/>
      <c r="G34" s="215"/>
      <c r="H34" s="215"/>
      <c r="I34" s="216"/>
      <c r="J34" s="41">
        <v>58441.43</v>
      </c>
      <c r="K34" s="42"/>
      <c r="L34" s="42"/>
      <c r="M34" s="42"/>
      <c r="N34" s="42"/>
      <c r="O34" s="42"/>
      <c r="P34" s="42"/>
      <c r="CB34" s="48"/>
      <c r="CC34" s="2" t="s">
        <v>56</v>
      </c>
    </row>
    <row r="35" spans="1:82" s="6" customFormat="1" ht="15" x14ac:dyDescent="0.25">
      <c r="A35" s="214" t="s">
        <v>57</v>
      </c>
      <c r="B35" s="215"/>
      <c r="C35" s="215"/>
      <c r="D35" s="215"/>
      <c r="E35" s="215"/>
      <c r="F35" s="215"/>
      <c r="G35" s="215"/>
      <c r="H35" s="215"/>
      <c r="I35" s="216"/>
      <c r="J35" s="42"/>
      <c r="K35" s="42"/>
      <c r="L35" s="42"/>
      <c r="M35" s="42"/>
      <c r="N35" s="42"/>
      <c r="O35" s="42"/>
      <c r="P35" s="42"/>
      <c r="CB35" s="48"/>
      <c r="CC35" s="2" t="s">
        <v>57</v>
      </c>
    </row>
    <row r="36" spans="1:82" s="6" customFormat="1" ht="15" x14ac:dyDescent="0.25">
      <c r="A36" s="214" t="s">
        <v>58</v>
      </c>
      <c r="B36" s="215"/>
      <c r="C36" s="215"/>
      <c r="D36" s="215"/>
      <c r="E36" s="215"/>
      <c r="F36" s="215"/>
      <c r="G36" s="215"/>
      <c r="H36" s="215"/>
      <c r="I36" s="216"/>
      <c r="J36" s="41">
        <v>27829.25</v>
      </c>
      <c r="K36" s="42"/>
      <c r="L36" s="42"/>
      <c r="M36" s="42"/>
      <c r="N36" s="42"/>
      <c r="O36" s="42"/>
      <c r="P36" s="42"/>
      <c r="CB36" s="48"/>
      <c r="CC36" s="2" t="s">
        <v>58</v>
      </c>
    </row>
    <row r="37" spans="1:82" s="6" customFormat="1" ht="15" x14ac:dyDescent="0.25">
      <c r="A37" s="214" t="s">
        <v>59</v>
      </c>
      <c r="B37" s="215"/>
      <c r="C37" s="215"/>
      <c r="D37" s="215"/>
      <c r="E37" s="215"/>
      <c r="F37" s="215"/>
      <c r="G37" s="215"/>
      <c r="H37" s="215"/>
      <c r="I37" s="216"/>
      <c r="J37" s="41">
        <v>20593.650000000001</v>
      </c>
      <c r="K37" s="42"/>
      <c r="L37" s="42"/>
      <c r="M37" s="42"/>
      <c r="N37" s="42"/>
      <c r="O37" s="42"/>
      <c r="P37" s="42"/>
      <c r="CB37" s="48"/>
      <c r="CC37" s="2" t="s">
        <v>59</v>
      </c>
    </row>
    <row r="38" spans="1:82" s="6" customFormat="1" ht="15" x14ac:dyDescent="0.25">
      <c r="A38" s="214" t="s">
        <v>60</v>
      </c>
      <c r="B38" s="215"/>
      <c r="C38" s="215"/>
      <c r="D38" s="215"/>
      <c r="E38" s="215"/>
      <c r="F38" s="215"/>
      <c r="G38" s="215"/>
      <c r="H38" s="215"/>
      <c r="I38" s="216"/>
      <c r="J38" s="41">
        <v>10018.530000000001</v>
      </c>
      <c r="K38" s="42"/>
      <c r="L38" s="42"/>
      <c r="M38" s="42"/>
      <c r="N38" s="42"/>
      <c r="O38" s="42"/>
      <c r="P38" s="42"/>
      <c r="CB38" s="48"/>
      <c r="CC38" s="2" t="s">
        <v>60</v>
      </c>
    </row>
    <row r="39" spans="1:82" s="6" customFormat="1" ht="15" x14ac:dyDescent="0.25">
      <c r="A39" s="214" t="s">
        <v>61</v>
      </c>
      <c r="B39" s="215"/>
      <c r="C39" s="215"/>
      <c r="D39" s="215"/>
      <c r="E39" s="215"/>
      <c r="F39" s="215"/>
      <c r="G39" s="215"/>
      <c r="H39" s="215"/>
      <c r="I39" s="216"/>
      <c r="J39" s="41">
        <v>27829.25</v>
      </c>
      <c r="K39" s="42"/>
      <c r="L39" s="42"/>
      <c r="M39" s="42"/>
      <c r="N39" s="42"/>
      <c r="O39" s="42"/>
      <c r="P39" s="42"/>
      <c r="CB39" s="48"/>
      <c r="CC39" s="2" t="s">
        <v>61</v>
      </c>
    </row>
    <row r="40" spans="1:82" s="6" customFormat="1" ht="15" x14ac:dyDescent="0.25">
      <c r="A40" s="214" t="s">
        <v>62</v>
      </c>
      <c r="B40" s="215"/>
      <c r="C40" s="215"/>
      <c r="D40" s="215"/>
      <c r="E40" s="215"/>
      <c r="F40" s="215"/>
      <c r="G40" s="215"/>
      <c r="H40" s="215"/>
      <c r="I40" s="216"/>
      <c r="J40" s="41">
        <v>20593.650000000001</v>
      </c>
      <c r="K40" s="42"/>
      <c r="L40" s="42"/>
      <c r="M40" s="42"/>
      <c r="N40" s="42"/>
      <c r="O40" s="42"/>
      <c r="P40" s="42"/>
      <c r="CB40" s="48"/>
      <c r="CC40" s="2" t="s">
        <v>62</v>
      </c>
    </row>
    <row r="41" spans="1:82" s="6" customFormat="1" ht="15" x14ac:dyDescent="0.25">
      <c r="A41" s="214" t="s">
        <v>63</v>
      </c>
      <c r="B41" s="215"/>
      <c r="C41" s="215"/>
      <c r="D41" s="215"/>
      <c r="E41" s="215"/>
      <c r="F41" s="215"/>
      <c r="G41" s="215"/>
      <c r="H41" s="215"/>
      <c r="I41" s="216"/>
      <c r="J41" s="41">
        <v>10018.530000000001</v>
      </c>
      <c r="K41" s="42"/>
      <c r="L41" s="42"/>
      <c r="M41" s="42"/>
      <c r="N41" s="42"/>
      <c r="O41" s="42"/>
      <c r="P41" s="42"/>
      <c r="CB41" s="48"/>
      <c r="CC41" s="2" t="s">
        <v>63</v>
      </c>
    </row>
    <row r="42" spans="1:82" s="6" customFormat="1" ht="15" x14ac:dyDescent="0.25">
      <c r="A42" s="217" t="s">
        <v>64</v>
      </c>
      <c r="B42" s="218"/>
      <c r="C42" s="218"/>
      <c r="D42" s="218"/>
      <c r="E42" s="218"/>
      <c r="F42" s="218"/>
      <c r="G42" s="218"/>
      <c r="H42" s="218"/>
      <c r="I42" s="219"/>
      <c r="J42" s="49">
        <v>58441.43</v>
      </c>
      <c r="K42" s="47"/>
      <c r="L42" s="47"/>
      <c r="M42" s="47"/>
      <c r="N42" s="47"/>
      <c r="O42" s="60">
        <v>42.875999999999998</v>
      </c>
      <c r="P42" s="51">
        <v>0</v>
      </c>
      <c r="CB42" s="48"/>
      <c r="CD42" s="48" t="s">
        <v>64</v>
      </c>
    </row>
    <row r="43" spans="1:82" s="6" customFormat="1" ht="15" x14ac:dyDescent="0.25">
      <c r="A43" s="214" t="s">
        <v>65</v>
      </c>
      <c r="B43" s="215"/>
      <c r="C43" s="215"/>
      <c r="D43" s="215"/>
      <c r="E43" s="215"/>
      <c r="F43" s="215"/>
      <c r="G43" s="215"/>
      <c r="H43" s="215"/>
      <c r="I43" s="216"/>
      <c r="J43" s="42"/>
      <c r="K43" s="42"/>
      <c r="L43" s="42"/>
      <c r="M43" s="42"/>
      <c r="N43" s="42"/>
      <c r="O43" s="42"/>
      <c r="P43" s="42"/>
      <c r="CB43" s="48"/>
      <c r="CC43" s="2" t="s">
        <v>65</v>
      </c>
      <c r="CD43" s="48"/>
    </row>
    <row r="44" spans="1:82" s="6" customFormat="1" ht="15" x14ac:dyDescent="0.25">
      <c r="A44" s="214" t="s">
        <v>66</v>
      </c>
      <c r="B44" s="215"/>
      <c r="C44" s="215"/>
      <c r="D44" s="215"/>
      <c r="E44" s="215"/>
      <c r="F44" s="215"/>
      <c r="G44" s="215"/>
      <c r="H44" s="215"/>
      <c r="I44" s="216"/>
      <c r="J44" s="42"/>
      <c r="K44" s="42"/>
      <c r="L44" s="42"/>
      <c r="M44" s="42"/>
      <c r="N44" s="42"/>
      <c r="O44" s="42"/>
      <c r="P44" s="42"/>
      <c r="CB44" s="48"/>
      <c r="CC44" s="2" t="s">
        <v>66</v>
      </c>
      <c r="CD44" s="48"/>
    </row>
    <row r="45" spans="1:82" s="6" customFormat="1" ht="15" x14ac:dyDescent="0.25">
      <c r="A45" s="214" t="s">
        <v>67</v>
      </c>
      <c r="B45" s="215"/>
      <c r="C45" s="215"/>
      <c r="D45" s="215"/>
      <c r="E45" s="215"/>
      <c r="F45" s="215"/>
      <c r="G45" s="215"/>
      <c r="H45" s="215"/>
      <c r="I45" s="216"/>
      <c r="J45" s="41">
        <v>46753.14</v>
      </c>
      <c r="K45" s="42"/>
      <c r="L45" s="42"/>
      <c r="M45" s="42"/>
      <c r="N45" s="42"/>
      <c r="O45" s="42"/>
      <c r="P45" s="42"/>
      <c r="CB45" s="48"/>
      <c r="CC45" s="2" t="s">
        <v>67</v>
      </c>
      <c r="CD45" s="48"/>
    </row>
    <row r="46" spans="1:82" s="6" customFormat="1" ht="15" x14ac:dyDescent="0.25">
      <c r="A46" s="214" t="s">
        <v>68</v>
      </c>
      <c r="B46" s="215"/>
      <c r="C46" s="215"/>
      <c r="D46" s="215"/>
      <c r="E46" s="215"/>
      <c r="F46" s="215"/>
      <c r="G46" s="215"/>
      <c r="H46" s="215"/>
      <c r="I46" s="216"/>
      <c r="J46" s="41">
        <v>11688.29</v>
      </c>
      <c r="K46" s="42"/>
      <c r="L46" s="42"/>
      <c r="M46" s="42"/>
      <c r="N46" s="42"/>
      <c r="O46" s="42"/>
      <c r="P46" s="42"/>
      <c r="CB46" s="48"/>
      <c r="CC46" s="2" t="s">
        <v>68</v>
      </c>
      <c r="CD46" s="48"/>
    </row>
    <row r="47" spans="1:82" s="6" customFormat="1" ht="3" customHeight="1" x14ac:dyDescent="0.2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3"/>
      <c r="M47" s="53"/>
      <c r="N47" s="53"/>
      <c r="O47" s="54"/>
      <c r="P47" s="54"/>
    </row>
    <row r="48" spans="1:82" s="6" customFormat="1" ht="53.2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s="6" customFormat="1" ht="15" x14ac:dyDescent="0.25">
      <c r="A49" s="7"/>
      <c r="B49" s="7"/>
      <c r="C49" s="7"/>
      <c r="D49" s="7"/>
      <c r="E49" s="7"/>
      <c r="F49" s="7"/>
      <c r="G49" s="7"/>
      <c r="H49" s="19"/>
      <c r="I49" s="213"/>
      <c r="J49" s="213"/>
      <c r="K49" s="213"/>
      <c r="L49" s="7"/>
      <c r="M49" s="7"/>
      <c r="N49" s="7"/>
      <c r="O49" s="7"/>
      <c r="P49" s="7"/>
    </row>
    <row r="50" spans="1:16" s="6" customFormat="1" ht="15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s="6" customFormat="1" ht="15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</sheetData>
  <mergeCells count="49"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C26:E26"/>
    <mergeCell ref="A27:P27"/>
    <mergeCell ref="C28:E28"/>
    <mergeCell ref="C29:E29"/>
    <mergeCell ref="C30:E30"/>
    <mergeCell ref="A31:I31"/>
    <mergeCell ref="A32:I32"/>
    <mergeCell ref="A33:I33"/>
    <mergeCell ref="A34:I34"/>
    <mergeCell ref="A35:I35"/>
    <mergeCell ref="A36:I36"/>
    <mergeCell ref="A37:I37"/>
    <mergeCell ref="A38:I38"/>
    <mergeCell ref="A39:I39"/>
    <mergeCell ref="A40:I40"/>
    <mergeCell ref="A46:I46"/>
    <mergeCell ref="I49:K49"/>
    <mergeCell ref="A41:I41"/>
    <mergeCell ref="A42:I42"/>
    <mergeCell ref="A43:I43"/>
    <mergeCell ref="A44:I44"/>
    <mergeCell ref="A45:I4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410FE-A64B-4A79-B28B-C5B55B851D54}">
  <sheetPr>
    <pageSetUpPr fitToPage="1"/>
  </sheetPr>
  <dimension ref="A1:Y24"/>
  <sheetViews>
    <sheetView topLeftCell="A2" workbookViewId="0">
      <selection activeCell="D24" sqref="D24"/>
    </sheetView>
  </sheetViews>
  <sheetFormatPr defaultColWidth="8.85546875" defaultRowHeight="11.25" customHeight="1" x14ac:dyDescent="0.2"/>
  <cols>
    <col min="1" max="1" width="7" style="66" customWidth="1"/>
    <col min="2" max="2" width="43.140625" style="66" customWidth="1"/>
    <col min="3" max="3" width="47.140625" style="66" customWidth="1"/>
    <col min="4" max="4" width="43.140625" style="66" customWidth="1"/>
    <col min="5" max="5" width="12.140625" style="66" customWidth="1"/>
    <col min="6" max="7" width="8.85546875" style="66"/>
    <col min="8" max="8" width="16" style="66" customWidth="1"/>
    <col min="9" max="12" width="8.85546875" style="66"/>
    <col min="13" max="17" width="152.5703125" style="67" hidden="1" customWidth="1"/>
    <col min="18" max="25" width="145.5703125" style="68" hidden="1" customWidth="1"/>
    <col min="26" max="16384" width="8.85546875" style="66"/>
  </cols>
  <sheetData>
    <row r="1" spans="1:17" s="63" customFormat="1" ht="6" hidden="1" customHeight="1" x14ac:dyDescent="0.25"/>
    <row r="2" spans="1:17" s="63" customFormat="1" ht="15" x14ac:dyDescent="0.25">
      <c r="E2" s="64" t="s">
        <v>286</v>
      </c>
    </row>
    <row r="3" spans="1:17" s="63" customFormat="1" ht="15" x14ac:dyDescent="0.25">
      <c r="E3" s="64" t="s">
        <v>287</v>
      </c>
    </row>
    <row r="4" spans="1:17" s="63" customFormat="1" ht="24.75" customHeight="1" x14ac:dyDescent="0.25">
      <c r="A4" s="244" t="s">
        <v>288</v>
      </c>
      <c r="B4" s="244"/>
      <c r="C4" s="244"/>
      <c r="D4" s="244"/>
      <c r="E4" s="244"/>
    </row>
    <row r="5" spans="1:17" s="63" customFormat="1" ht="18.75" customHeight="1" x14ac:dyDescent="0.25">
      <c r="A5" s="245" t="s">
        <v>289</v>
      </c>
      <c r="B5" s="245"/>
      <c r="C5" s="245"/>
      <c r="D5" s="245"/>
      <c r="E5" s="245"/>
    </row>
    <row r="6" spans="1:17" s="63" customFormat="1" ht="38.25" x14ac:dyDescent="0.25">
      <c r="A6" s="296" t="s">
        <v>4</v>
      </c>
      <c r="B6" s="296"/>
      <c r="C6" s="296"/>
      <c r="D6" s="296"/>
      <c r="E6" s="296"/>
      <c r="M6" s="65" t="s">
        <v>290</v>
      </c>
      <c r="N6" s="65" t="s">
        <v>2</v>
      </c>
      <c r="O6" s="65" t="s">
        <v>2</v>
      </c>
      <c r="P6" s="65" t="s">
        <v>2</v>
      </c>
      <c r="Q6" s="65" t="s">
        <v>2</v>
      </c>
    </row>
    <row r="7" spans="1:17" s="63" customFormat="1" ht="11.25" customHeight="1" x14ac:dyDescent="0.25">
      <c r="A7" s="246" t="s">
        <v>5</v>
      </c>
      <c r="B7" s="246"/>
      <c r="C7" s="246"/>
      <c r="D7" s="246"/>
      <c r="E7" s="246"/>
    </row>
    <row r="9" spans="1:17" s="63" customFormat="1" ht="15" x14ac:dyDescent="0.25">
      <c r="A9" s="66" t="s">
        <v>291</v>
      </c>
    </row>
    <row r="11" spans="1:17" s="63" customFormat="1" ht="65.25" customHeight="1" x14ac:dyDescent="0.25">
      <c r="A11" s="69" t="s">
        <v>292</v>
      </c>
      <c r="B11" s="69" t="s">
        <v>293</v>
      </c>
      <c r="C11" s="69" t="s">
        <v>294</v>
      </c>
      <c r="D11" s="69" t="s">
        <v>295</v>
      </c>
      <c r="E11" s="69" t="s">
        <v>296</v>
      </c>
    </row>
    <row r="12" spans="1:17" s="63" customFormat="1" ht="15" x14ac:dyDescent="0.25">
      <c r="A12" s="70">
        <v>1</v>
      </c>
      <c r="B12" s="71">
        <v>2</v>
      </c>
      <c r="C12" s="71">
        <v>3</v>
      </c>
      <c r="D12" s="70">
        <v>4</v>
      </c>
      <c r="E12" s="70">
        <v>5</v>
      </c>
    </row>
    <row r="13" spans="1:17" s="63" customFormat="1" ht="12.75" customHeight="1" x14ac:dyDescent="0.25">
      <c r="A13" s="247" t="s">
        <v>250</v>
      </c>
      <c r="B13" s="248"/>
      <c r="C13" s="248"/>
      <c r="D13" s="248"/>
      <c r="E13" s="249"/>
    </row>
    <row r="14" spans="1:17" s="63" customFormat="1" ht="33.75" x14ac:dyDescent="0.25">
      <c r="A14" s="72" t="s">
        <v>42</v>
      </c>
      <c r="B14" s="73" t="s">
        <v>297</v>
      </c>
      <c r="C14" s="73" t="s">
        <v>298</v>
      </c>
      <c r="D14" s="74" t="s">
        <v>299</v>
      </c>
      <c r="E14" s="75">
        <v>51376</v>
      </c>
    </row>
    <row r="15" spans="1:17" s="63" customFormat="1" ht="15" x14ac:dyDescent="0.25">
      <c r="A15" s="76"/>
      <c r="B15" s="77"/>
      <c r="C15" s="78" t="s">
        <v>300</v>
      </c>
      <c r="D15" s="79" t="s">
        <v>301</v>
      </c>
      <c r="E15" s="80"/>
    </row>
    <row r="16" spans="1:17" s="63" customFormat="1" ht="15" x14ac:dyDescent="0.25">
      <c r="A16" s="76"/>
      <c r="B16" s="77"/>
      <c r="C16" s="78" t="s">
        <v>302</v>
      </c>
      <c r="D16" s="79" t="s">
        <v>303</v>
      </c>
      <c r="E16" s="80"/>
    </row>
    <row r="17" spans="1:6" s="63" customFormat="1" ht="34.5" x14ac:dyDescent="0.25">
      <c r="A17" s="76"/>
      <c r="B17" s="77"/>
      <c r="C17" s="78" t="s">
        <v>304</v>
      </c>
      <c r="D17" s="79" t="s">
        <v>305</v>
      </c>
      <c r="E17" s="80"/>
    </row>
    <row r="18" spans="1:6" s="63" customFormat="1" ht="15" x14ac:dyDescent="0.25">
      <c r="A18" s="76"/>
      <c r="B18" s="77"/>
      <c r="C18" s="78" t="s">
        <v>306</v>
      </c>
      <c r="D18" s="79" t="s">
        <v>307</v>
      </c>
      <c r="E18" s="76"/>
    </row>
    <row r="19" spans="1:6" s="63" customFormat="1" ht="15" x14ac:dyDescent="0.25">
      <c r="A19" s="81"/>
      <c r="B19" s="243" t="s">
        <v>53</v>
      </c>
      <c r="C19" s="243"/>
      <c r="D19" s="81"/>
      <c r="E19" s="82"/>
    </row>
    <row r="20" spans="1:6" s="63" customFormat="1" ht="11.25" customHeight="1" x14ac:dyDescent="0.25">
      <c r="A20" s="81"/>
      <c r="B20" s="242" t="s">
        <v>308</v>
      </c>
      <c r="C20" s="242"/>
      <c r="D20" s="81"/>
      <c r="E20" s="83" t="s">
        <v>309</v>
      </c>
    </row>
    <row r="21" spans="1:6" s="63" customFormat="1" ht="11.25" customHeight="1" x14ac:dyDescent="0.25">
      <c r="A21" s="81"/>
      <c r="B21" s="242" t="s">
        <v>310</v>
      </c>
      <c r="C21" s="242"/>
      <c r="D21" s="81"/>
      <c r="E21" s="83" t="s">
        <v>311</v>
      </c>
    </row>
    <row r="22" spans="1:6" s="63" customFormat="1" ht="11.25" customHeight="1" x14ac:dyDescent="0.25">
      <c r="A22" s="81"/>
      <c r="B22" s="243" t="s">
        <v>312</v>
      </c>
      <c r="C22" s="243"/>
      <c r="D22" s="81"/>
      <c r="E22" s="82" t="s">
        <v>311</v>
      </c>
    </row>
    <row r="23" spans="1:6" s="63" customFormat="1" ht="23.25" customHeight="1" x14ac:dyDescent="0.25"/>
    <row r="24" spans="1:6" s="63" customFormat="1" ht="11.25" customHeight="1" x14ac:dyDescent="0.25">
      <c r="D24" s="84"/>
      <c r="E24" s="84"/>
      <c r="F24" s="84"/>
    </row>
  </sheetData>
  <mergeCells count="9">
    <mergeCell ref="B20:C20"/>
    <mergeCell ref="B21:C21"/>
    <mergeCell ref="B22:C22"/>
    <mergeCell ref="A4:E4"/>
    <mergeCell ref="A5:E5"/>
    <mergeCell ref="A6:E6"/>
    <mergeCell ref="A7:E7"/>
    <mergeCell ref="A13:E13"/>
    <mergeCell ref="B19:C19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Сводка</vt:lpstr>
      <vt:lpstr>ССРСС </vt:lpstr>
      <vt:lpstr>Цена МАТ и ОБ по ТКП</vt:lpstr>
      <vt:lpstr>ИЦИ</vt:lpstr>
      <vt:lpstr>02-01-01 СМР ВЛИ</vt:lpstr>
      <vt:lpstr>02-01-02 СМР КСО</vt:lpstr>
      <vt:lpstr>09-01-01 ПНР ВЛИ</vt:lpstr>
      <vt:lpstr>09-01-02 ПНР КСО</vt:lpstr>
      <vt:lpstr>12-01-01ПИР</vt:lpstr>
      <vt:lpstr>'02-01-01 СМР ВЛИ'!Заголовки_для_печати</vt:lpstr>
      <vt:lpstr>'02-01-02 СМР КСО'!Заголовки_для_печати</vt:lpstr>
      <vt:lpstr>'09-01-01 ПНР ВЛИ'!Заголовки_для_печати</vt:lpstr>
      <vt:lpstr>'09-01-02 ПНР КСО'!Заголовки_для_печати</vt:lpstr>
      <vt:lpstr>'12-01-01ПИР'!Заголовки_для_печати</vt:lpstr>
      <vt:lpstr>'ССРСС '!Заголовки_для_печати</vt:lpstr>
      <vt:lpstr>'02-01-01 СМР ВЛИ'!Область_печати</vt:lpstr>
      <vt:lpstr>'02-01-02 СМР КСО'!Область_печати</vt:lpstr>
      <vt:lpstr>'09-01-01 ПНР ВЛИ'!Область_печати</vt:lpstr>
      <vt:lpstr>'09-01-02 ПНР КСО'!Область_печати</vt:lpstr>
      <vt:lpstr>'12-01-01ПИР'!Область_печати</vt:lpstr>
      <vt:lpstr>'ССРСС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Гнедова Ольга Львовна</dc:creator>
  <cp:lastModifiedBy>Лиморенко Анна Игоревна</cp:lastModifiedBy>
  <dcterms:created xsi:type="dcterms:W3CDTF">2025-10-31T01:41:39Z</dcterms:created>
  <dcterms:modified xsi:type="dcterms:W3CDTF">2025-11-01T08:19:37Z</dcterms:modified>
</cp:coreProperties>
</file>